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ather\Desktop\JOGH submissions\Igor Rudan PATHS\"/>
    </mc:Choice>
  </mc:AlternateContent>
  <xr:revisionPtr revIDLastSave="0" documentId="13_ncr:1_{7C774B55-F0E4-4D3A-93E7-8A5239894024}" xr6:coauthVersionLast="46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PATHS MODEL May 202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3" i="3" l="1"/>
  <c r="AR47" i="3"/>
  <c r="BD109" i="3"/>
  <c r="BH115" i="3"/>
  <c r="BB115" i="3"/>
  <c r="BB113" i="3"/>
  <c r="BE115" i="3"/>
  <c r="BE114" i="3"/>
  <c r="BE113" i="3"/>
  <c r="BH113" i="3"/>
  <c r="BW105" i="3"/>
  <c r="CI101" i="3"/>
  <c r="CU96" i="3"/>
  <c r="DG92" i="3"/>
  <c r="BD142" i="3"/>
  <c r="BD141" i="3"/>
  <c r="BD143" i="3"/>
  <c r="BH148" i="3"/>
  <c r="BB148" i="3"/>
  <c r="BE148" i="3"/>
  <c r="BE147" i="3"/>
  <c r="DG100" i="3"/>
  <c r="DS104" i="3"/>
  <c r="CI109" i="3"/>
  <c r="CU113" i="3"/>
  <c r="BB114" i="3"/>
  <c r="CI124" i="3"/>
  <c r="BD78" i="3"/>
  <c r="BP82" i="3"/>
  <c r="BX84" i="3"/>
  <c r="BX86" i="3"/>
  <c r="BX85" i="3"/>
  <c r="CP86" i="3"/>
  <c r="CD86" i="3"/>
  <c r="CA86" i="3"/>
  <c r="CA85" i="3"/>
  <c r="CD85" i="3"/>
  <c r="CA84" i="3"/>
  <c r="CD84" i="3"/>
  <c r="BD58" i="3"/>
  <c r="BP62" i="3"/>
  <c r="BX66" i="3"/>
  <c r="BX64" i="3"/>
  <c r="BX65" i="3"/>
  <c r="CP66" i="3"/>
  <c r="CD66" i="3"/>
  <c r="CA66" i="3"/>
  <c r="CA65" i="3"/>
  <c r="CD65" i="3"/>
  <c r="CA64" i="3"/>
  <c r="CD64" i="3"/>
  <c r="AR39" i="3"/>
  <c r="BD43" i="3"/>
  <c r="BP47" i="3"/>
  <c r="AU4" i="3"/>
  <c r="AU5" i="3"/>
  <c r="AU6" i="3"/>
  <c r="AU7" i="3"/>
  <c r="AU8" i="3"/>
  <c r="AU9" i="3"/>
  <c r="BB146" i="3"/>
  <c r="BB147" i="3"/>
  <c r="CI156" i="3"/>
  <c r="AU10" i="3"/>
  <c r="CI141" i="3"/>
  <c r="AU11" i="3"/>
  <c r="AU12" i="3"/>
  <c r="BA12" i="3"/>
  <c r="BA11" i="3"/>
  <c r="BA10" i="3"/>
  <c r="BA9" i="3"/>
  <c r="BA8" i="3"/>
  <c r="BA7" i="3"/>
  <c r="BA6" i="3"/>
  <c r="BA5" i="3"/>
  <c r="BA4" i="3"/>
  <c r="BH147" i="3"/>
  <c r="BW152" i="3"/>
  <c r="CI148" i="3"/>
  <c r="BE146" i="3"/>
  <c r="BH146" i="3"/>
  <c r="BW137" i="3"/>
  <c r="CI133" i="3"/>
  <c r="BH114" i="3"/>
  <c r="BW120" i="3"/>
  <c r="DS96" i="3"/>
  <c r="CU105" i="3"/>
  <c r="CI116" i="3"/>
  <c r="BP74" i="3"/>
  <c r="CP78" i="3"/>
  <c r="CP58" i="3"/>
  <c r="BP54" i="3"/>
  <c r="BP39" i="3"/>
  <c r="BD35" i="3"/>
  <c r="Y35" i="3"/>
  <c r="E39" i="3"/>
</calcChain>
</file>

<file path=xl/sharedStrings.xml><?xml version="1.0" encoding="utf-8"?>
<sst xmlns="http://schemas.openxmlformats.org/spreadsheetml/2006/main" count="175" uniqueCount="107">
  <si>
    <t>Table 2x2 for PHC</t>
  </si>
  <si>
    <t>Total</t>
  </si>
  <si>
    <t>Table 2x2 for SHC</t>
  </si>
  <si>
    <t>NUMBER OF NEONATES</t>
  </si>
  <si>
    <t>BORN EACH YEAR</t>
  </si>
  <si>
    <t>PARAMETERS</t>
  </si>
  <si>
    <t>NUMBER OF NEONATES BORN EACH YEAR</t>
  </si>
  <si>
    <t>BACTERIAL INFECTION?</t>
  </si>
  <si>
    <t>SUSPECTED INFECTION</t>
  </si>
  <si>
    <t>PROPORTION WITH SYMPTOMS OF SUSPECTED INFECTION</t>
  </si>
  <si>
    <t>NEONATES WITH NO SYMPTOMS OF</t>
  </si>
  <si>
    <t>NEONATES WITH SYMPTOMS OF</t>
  </si>
  <si>
    <t>SEVERE INFECTION?</t>
  </si>
  <si>
    <t>CARE</t>
  </si>
  <si>
    <t>NOT SOUGHT</t>
  </si>
  <si>
    <t>SOUGHT</t>
  </si>
  <si>
    <t>SURVIVED</t>
  </si>
  <si>
    <t>DIED</t>
  </si>
  <si>
    <t>DIDN'T DEVELOP SEPSIS</t>
  </si>
  <si>
    <t>AND SURVIVED</t>
  </si>
  <si>
    <t>PROPORTION WITH SYMPTOMS WHO DEVELOPED SEPSIS</t>
  </si>
  <si>
    <t>DEVELOPED</t>
  </si>
  <si>
    <t>SEPSIS</t>
  </si>
  <si>
    <t>WITHOUT TREATMENT</t>
  </si>
  <si>
    <t>CASE-FATALITY RATE OF UNTREATED SEPSIS</t>
  </si>
  <si>
    <t>SCREENING POINT 1:</t>
  </si>
  <si>
    <t>SCREENING POINT 2:</t>
  </si>
  <si>
    <t>SCREENING POINT 3:</t>
  </si>
  <si>
    <t>SELF-TREATMENT IN THE</t>
  </si>
  <si>
    <t>HOUSEHOLD</t>
  </si>
  <si>
    <t>WITH SELF-TREATMENT</t>
  </si>
  <si>
    <t>DIED REGARDLESS OF</t>
  </si>
  <si>
    <t>SELF-TREATMENT</t>
  </si>
  <si>
    <t>COMMUNITY HEALTH WORKER</t>
  </si>
  <si>
    <t>PROPORTION OF THOSE WHO SEEK CARE IN PRIMARY HEALTH CARE</t>
  </si>
  <si>
    <t>PROPORTION OF THOSE WHO SEEK CARE IN SECONDARY HEALTH CARE</t>
  </si>
  <si>
    <t>CHW TREATMENT</t>
  </si>
  <si>
    <t>PRIMARY HEALTH CARE</t>
  </si>
  <si>
    <t>SECONDARY HEALTH CARE</t>
  </si>
  <si>
    <t>EFFECTIVENESS OF SELF-TREATMENT AT HOME</t>
  </si>
  <si>
    <t>WITH CHW TREATMENT</t>
  </si>
  <si>
    <t>SCREENING POINT 4:</t>
  </si>
  <si>
    <t>SCREENING POINT 5:</t>
  </si>
  <si>
    <t>SCREENING POINT 6:</t>
  </si>
  <si>
    <t>EXACT ETIOLOGY?</t>
  </si>
  <si>
    <t>EFFECTIVENESS OF PRIMARY HEALTH CARE TREATMENT</t>
  </si>
  <si>
    <t>EFFECTIVENESS OF SECONDARY HEALTH CARE TREATMENT</t>
  </si>
  <si>
    <t>SENSITIVITY OF SHC DIAGNOSIS</t>
  </si>
  <si>
    <t>PROPORTION OF PARENTS WHO COMPLY WITH ANTIBIOTICS AT PHC</t>
  </si>
  <si>
    <t>PROPORTION OF PARENTS WHO COMPLY WITH PHC REFERRAL TO SHC</t>
  </si>
  <si>
    <t>SCREENING POINT 7:</t>
  </si>
  <si>
    <t>SCREENING POINT 8:</t>
  </si>
  <si>
    <t>WITH SHC TREATMENT</t>
  </si>
  <si>
    <t>SHC TREATMENT</t>
  </si>
  <si>
    <t>TREATED AT</t>
  </si>
  <si>
    <t>SEEK TREATMENT IN</t>
  </si>
  <si>
    <t xml:space="preserve">SEEK TREATMENT FROM </t>
  </si>
  <si>
    <t>RELEASED FROM SECONDARY</t>
  </si>
  <si>
    <t>HEALTH CARE WITHOUT TREATMENT</t>
  </si>
  <si>
    <t>ANTIBIOTIC TREATMENT AT</t>
  </si>
  <si>
    <t>RELEASED FROM PRIMARY</t>
  </si>
  <si>
    <t>PARENTS COMPLY WITH</t>
  </si>
  <si>
    <t>ANTIBIOTIC TREATMENT</t>
  </si>
  <si>
    <t>PARENTS DO NOT COMPLY WITH</t>
  </si>
  <si>
    <t>Doctor YES</t>
  </si>
  <si>
    <t>Doctor NO</t>
  </si>
  <si>
    <t>True YES</t>
  </si>
  <si>
    <t>True NO</t>
  </si>
  <si>
    <t>TOTAL</t>
  </si>
  <si>
    <t>REFERRAL TO</t>
  </si>
  <si>
    <t>REFERRAL TO SHC</t>
  </si>
  <si>
    <t>WITH ANTIBIOTIC TREATMENT</t>
  </si>
  <si>
    <t>THROUGH DIRECT CARE-SEEKING</t>
  </si>
  <si>
    <t>THROUGH SHC REFERRAL</t>
  </si>
  <si>
    <t>TOTAL SEEKING SHC TREATMENT</t>
  </si>
  <si>
    <t>PATHWAYS TO MORTALITY WITH INTERVENTION (IMPROVED VALUE IN ANY PARAMETER)</t>
  </si>
  <si>
    <t>DIED BECAUSE DID NOT SEEK CARE AND DID NOT RECEIVE ANY TREATMENT</t>
  </si>
  <si>
    <t>LIVES SAVED DUE TO INTERVENTION</t>
  </si>
  <si>
    <t>DEATHS</t>
  </si>
  <si>
    <t xml:space="preserve">DIED ALTHOUGH SOUGHT CARE, BUT SELF-TREATED AND DID NOT RESPOND </t>
  </si>
  <si>
    <t xml:space="preserve">DIED ALTHOUGH SOUGHT CARE, BUT CHW-TREATED AND DID NOT RESPOND </t>
  </si>
  <si>
    <t>DIED ALTHOUGH SOUGHT CARE AND PHC DOCTOR INTENDED TO TREAT BUT PARENTS DIDN'T COMPLY</t>
  </si>
  <si>
    <t>DIED ALTHOUGH SOUGHT CARE AND PHC DOCTOR TREATED BUT PARENTS COULDN'T GO TO SHC</t>
  </si>
  <si>
    <t>DIED ALTHOUGH SOUGHT CARE AT PHC, BUT PHC DOCTOR MISSED DIAGNOSIS AND DIDN'T TREAT</t>
  </si>
  <si>
    <t>DIED ALTHOUGH SOUGHT CARE AT SHC, BUT SHC DOCTOR MISSED DIAGNOSIS AND DIDN'T TREAT</t>
  </si>
  <si>
    <t>TOTAL DEATHS FROM NEWBORN SEPSIS (2011)</t>
  </si>
  <si>
    <t>DIED ALTHOUGH SOUGHT CARE AT SHC AND SCH DOCTOR TREATED, BUT DID NOT RESPOND</t>
  </si>
  <si>
    <t>PATHWAYS TO MORTALITY WITHOUT ANY INTERVENTIONS (CURRENT SITUATION)</t>
  </si>
  <si>
    <t>PROPORTION WITH SYMPTOMS WHO SEEK CARE</t>
  </si>
  <si>
    <t>PROPORTION OF THOSE WHO SEEK CARE AND RECEIVE SELF-TREATMENT</t>
  </si>
  <si>
    <t>PROPORTION OF THOSE WHO SEEK CARE AND RECEIVE CHW TREATMENT</t>
  </si>
  <si>
    <t>EFFECTIVENESS OF COMMUNITY HEALTH WORKER'S TREATMENT</t>
  </si>
  <si>
    <t>SENSITIVITY OF HOME-BASED DIAGNOSIS</t>
  </si>
  <si>
    <t>SPECIFICITY OF HOME-BASED DIAGNOSIS</t>
  </si>
  <si>
    <t>SENSITIVITY OF CHW DIAGNOSIS</t>
  </si>
  <si>
    <t>SPECIFICITY OF CHW DIAGNOSIS</t>
  </si>
  <si>
    <t>SENSITIVITY OF PHC DIAGNOSIS</t>
  </si>
  <si>
    <t>SPECIFICITY OF PHC DIAGNOSIS</t>
  </si>
  <si>
    <t>SPECIFICITY OF SHC DIAGNOSIS</t>
  </si>
  <si>
    <t>Parent YES</t>
  </si>
  <si>
    <t>Parent NO</t>
  </si>
  <si>
    <t>Table 2x2 for HOME CARE</t>
  </si>
  <si>
    <t>Table 2x2 for CHW CARE</t>
  </si>
  <si>
    <t>CHW YES</t>
  </si>
  <si>
    <t>CHW NO</t>
  </si>
  <si>
    <t>TOTAL DEATHS FROM NEWBORN SEPSIS (2008 - FROM BLACK R.E. ET AL., LANCET, 2010)</t>
  </si>
  <si>
    <t>Appendix S1.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</si>
</sst>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EFFE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8" xfId="0" applyFont="1" applyBorder="1"/>
    <xf numFmtId="0" fontId="2" fillId="3" borderId="0" xfId="0" applyFont="1" applyFill="1"/>
    <xf numFmtId="0" fontId="2" fillId="0" borderId="0" xfId="0" applyFont="1" applyFill="1"/>
    <xf numFmtId="0" fontId="2" fillId="4" borderId="0" xfId="0" applyFont="1" applyFill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0" borderId="2" xfId="0" applyFont="1" applyBorder="1"/>
    <xf numFmtId="0" fontId="3" fillId="5" borderId="0" xfId="0" applyFont="1" applyFill="1"/>
    <xf numFmtId="0" fontId="3" fillId="6" borderId="0" xfId="0" applyFont="1" applyFill="1"/>
    <xf numFmtId="0" fontId="3" fillId="8" borderId="0" xfId="0" applyFont="1" applyFill="1"/>
    <xf numFmtId="1" fontId="2" fillId="0" borderId="0" xfId="0" applyNumberFormat="1" applyFont="1" applyFill="1" applyAlignment="1">
      <alignment horizontal="center"/>
    </xf>
    <xf numFmtId="0" fontId="2" fillId="10" borderId="0" xfId="0" applyFont="1" applyFill="1"/>
    <xf numFmtId="0" fontId="2" fillId="10" borderId="0" xfId="0" applyFont="1" applyFill="1" applyAlignment="1">
      <alignment horizontal="center"/>
    </xf>
    <xf numFmtId="0" fontId="2" fillId="11" borderId="0" xfId="0" applyFont="1" applyFill="1"/>
    <xf numFmtId="1" fontId="2" fillId="8" borderId="0" xfId="0" applyNumberFormat="1" applyFont="1" applyFill="1" applyAlignment="1">
      <alignment horizontal="center"/>
    </xf>
    <xf numFmtId="3" fontId="2" fillId="10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" fontId="2" fillId="12" borderId="0" xfId="0" applyNumberFormat="1" applyFont="1" applyFill="1" applyAlignment="1">
      <alignment horizontal="center"/>
    </xf>
    <xf numFmtId="1" fontId="2" fillId="13" borderId="0" xfId="0" applyNumberFormat="1" applyFont="1" applyFill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2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361"/>
  <sheetViews>
    <sheetView tabSelected="1" zoomScaleNormal="100" workbookViewId="0"/>
  </sheetViews>
  <sheetFormatPr defaultColWidth="11.42578125" defaultRowHeight="15" x14ac:dyDescent="0.2"/>
  <cols>
    <col min="1" max="1" width="6.140625" customWidth="1"/>
    <col min="2" max="15" width="4.7109375" style="1" customWidth="1"/>
    <col min="16" max="16" width="5.42578125" style="1" customWidth="1"/>
    <col min="17" max="33" width="4.7109375" style="1" customWidth="1"/>
    <col min="34" max="34" width="5.28515625" style="1" customWidth="1"/>
    <col min="35" max="64" width="4.7109375" style="1" customWidth="1"/>
    <col min="65" max="65" width="5.42578125" style="1" customWidth="1"/>
    <col min="66" max="133" width="4.7109375" style="1" customWidth="1"/>
    <col min="134" max="153" width="4.7109375" customWidth="1"/>
  </cols>
  <sheetData>
    <row r="1" spans="1:140" ht="27.95" customHeight="1" x14ac:dyDescent="0.2">
      <c r="A1" s="38" t="s">
        <v>106</v>
      </c>
    </row>
    <row r="2" spans="1:140" ht="27.95" customHeight="1" x14ac:dyDescent="0.2">
      <c r="B2" s="9" t="s">
        <v>5</v>
      </c>
      <c r="C2" s="9"/>
      <c r="D2" s="9"/>
      <c r="E2" s="9"/>
      <c r="Y2" s="25" t="s">
        <v>75</v>
      </c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6" t="s">
        <v>78</v>
      </c>
      <c r="AW2" s="25"/>
      <c r="AY2" s="18" t="s">
        <v>77</v>
      </c>
      <c r="AZ2" s="18"/>
      <c r="BA2" s="18"/>
      <c r="BB2" s="18"/>
      <c r="BC2" s="18"/>
      <c r="BD2" s="18"/>
      <c r="BE2" s="18"/>
      <c r="BF2" s="18"/>
      <c r="BL2" s="25" t="s">
        <v>87</v>
      </c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6" t="s">
        <v>78</v>
      </c>
      <c r="CJ2" s="25"/>
      <c r="ED2" s="1"/>
      <c r="EE2" s="1"/>
      <c r="EF2" s="1"/>
    </row>
    <row r="3" spans="1:140" ht="27.95" customHeight="1" x14ac:dyDescent="0.2">
      <c r="ED3" s="1"/>
      <c r="EE3" s="1"/>
    </row>
    <row r="4" spans="1:140" ht="27.95" customHeight="1" x14ac:dyDescent="0.2">
      <c r="A4">
        <v>1</v>
      </c>
      <c r="B4" s="19" t="s">
        <v>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30">
        <v>136241000</v>
      </c>
      <c r="S4" s="30"/>
      <c r="T4" s="30"/>
      <c r="U4" s="10"/>
      <c r="V4" s="10"/>
      <c r="Y4" s="27" t="s">
        <v>76</v>
      </c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9">
        <f>BP47</f>
        <v>352744.29792000004</v>
      </c>
      <c r="AV4" s="29"/>
      <c r="AW4" s="29"/>
      <c r="BA4" s="28">
        <f>CH4-AU4</f>
        <v>0</v>
      </c>
      <c r="BB4" s="28"/>
      <c r="BC4" s="28"/>
      <c r="BL4" s="27" t="s">
        <v>76</v>
      </c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9">
        <v>352744.29792000004</v>
      </c>
      <c r="CI4" s="29"/>
      <c r="CJ4" s="29"/>
      <c r="ED4" s="1"/>
      <c r="EE4" s="1"/>
      <c r="EF4" s="1"/>
      <c r="EG4" s="1"/>
      <c r="EH4" s="1"/>
      <c r="EI4" s="1"/>
      <c r="EJ4" s="1"/>
    </row>
    <row r="5" spans="1:140" ht="27.95" customHeight="1" x14ac:dyDescent="0.2">
      <c r="A5">
        <v>2</v>
      </c>
      <c r="B5" s="19" t="s">
        <v>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36">
        <v>0.12</v>
      </c>
      <c r="S5" s="36"/>
      <c r="T5" s="36"/>
      <c r="U5" s="11"/>
      <c r="V5" s="11"/>
      <c r="Y5" s="27" t="s">
        <v>79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9">
        <f>CP66</f>
        <v>119341.36118015999</v>
      </c>
      <c r="AV5" s="29"/>
      <c r="AW5" s="29"/>
      <c r="BA5" s="28">
        <f t="shared" ref="BA5:BA12" si="0">CH5-AU5</f>
        <v>0</v>
      </c>
      <c r="BB5" s="28"/>
      <c r="BC5" s="28"/>
      <c r="BL5" s="27" t="s">
        <v>79</v>
      </c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9">
        <v>119341.36118015999</v>
      </c>
      <c r="CI5" s="29"/>
      <c r="CJ5" s="29"/>
      <c r="ED5" s="1"/>
      <c r="EE5" s="1"/>
      <c r="EF5" s="1"/>
      <c r="EG5" s="1"/>
      <c r="EH5" s="1"/>
      <c r="EI5" s="1"/>
      <c r="EJ5" s="1"/>
    </row>
    <row r="6" spans="1:140" ht="27.95" customHeight="1" x14ac:dyDescent="0.2">
      <c r="A6">
        <v>3</v>
      </c>
      <c r="B6" s="19" t="s">
        <v>88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37">
        <v>0.69</v>
      </c>
      <c r="S6" s="37"/>
      <c r="T6" s="37"/>
      <c r="Y6" s="27" t="s">
        <v>80</v>
      </c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9">
        <f>CP86</f>
        <v>107171.68290191998</v>
      </c>
      <c r="AV6" s="29"/>
      <c r="AW6" s="29"/>
      <c r="BA6" s="28">
        <f t="shared" si="0"/>
        <v>0</v>
      </c>
      <c r="BB6" s="28"/>
      <c r="BC6" s="28"/>
      <c r="BL6" s="27" t="s">
        <v>80</v>
      </c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9">
        <v>107171.68290191998</v>
      </c>
      <c r="CI6" s="29"/>
      <c r="CJ6" s="29"/>
      <c r="ED6" s="1"/>
      <c r="EE6" s="1"/>
    </row>
    <row r="7" spans="1:140" ht="27.95" customHeight="1" x14ac:dyDescent="0.2">
      <c r="A7">
        <v>4</v>
      </c>
      <c r="B7" s="19" t="s">
        <v>20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37">
        <v>8.6999999999999994E-2</v>
      </c>
      <c r="S7" s="37"/>
      <c r="T7" s="37"/>
      <c r="Y7" s="27" t="s">
        <v>83</v>
      </c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9">
        <f>CI124</f>
        <v>87150.599282880023</v>
      </c>
      <c r="AV7" s="29"/>
      <c r="AW7" s="29"/>
      <c r="BA7" s="28">
        <f t="shared" si="0"/>
        <v>0</v>
      </c>
      <c r="BB7" s="28"/>
      <c r="BC7" s="28"/>
      <c r="BL7" s="27" t="s">
        <v>83</v>
      </c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9">
        <v>87150.599282880023</v>
      </c>
      <c r="CI7" s="29"/>
      <c r="CJ7" s="29"/>
      <c r="ED7" s="1"/>
      <c r="EE7" s="1"/>
    </row>
    <row r="8" spans="1:140" ht="27.95" customHeight="1" x14ac:dyDescent="0.2">
      <c r="A8">
        <v>5</v>
      </c>
      <c r="B8" s="19" t="s">
        <v>24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36">
        <v>0.8</v>
      </c>
      <c r="S8" s="36"/>
      <c r="T8" s="36"/>
      <c r="Y8" s="27" t="s">
        <v>81</v>
      </c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9">
        <f>CU113</f>
        <v>20335.13983267199</v>
      </c>
      <c r="AV8" s="29"/>
      <c r="AW8" s="29"/>
      <c r="BA8" s="28">
        <f t="shared" si="0"/>
        <v>0</v>
      </c>
      <c r="BB8" s="28"/>
      <c r="BC8" s="28"/>
      <c r="BL8" s="27" t="s">
        <v>81</v>
      </c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9">
        <v>20335.13983267199</v>
      </c>
      <c r="CI8" s="29"/>
      <c r="CJ8" s="29"/>
      <c r="ED8" s="1"/>
      <c r="EE8" s="1"/>
    </row>
    <row r="9" spans="1:140" ht="27.95" customHeight="1" x14ac:dyDescent="0.2">
      <c r="A9">
        <v>6</v>
      </c>
      <c r="B9" s="19" t="s">
        <v>89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36">
        <v>0.16</v>
      </c>
      <c r="S9" s="36"/>
      <c r="T9" s="36"/>
      <c r="Y9" s="27" t="s">
        <v>82</v>
      </c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9">
        <f>DS104</f>
        <v>47584.227208452467</v>
      </c>
      <c r="AV9" s="29"/>
      <c r="AW9" s="29"/>
      <c r="BA9" s="28">
        <f t="shared" si="0"/>
        <v>0</v>
      </c>
      <c r="BB9" s="28"/>
      <c r="BC9" s="28"/>
      <c r="BL9" s="27" t="s">
        <v>82</v>
      </c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9">
        <v>47584.227208452467</v>
      </c>
      <c r="CI9" s="29"/>
      <c r="CJ9" s="29"/>
      <c r="ED9" s="1"/>
      <c r="EE9" s="1"/>
    </row>
    <row r="10" spans="1:140" ht="27.95" customHeight="1" x14ac:dyDescent="0.2">
      <c r="A10">
        <v>7</v>
      </c>
      <c r="B10" s="19" t="s">
        <v>90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6">
        <v>0.15</v>
      </c>
      <c r="S10" s="36"/>
      <c r="T10" s="36"/>
      <c r="Y10" s="27" t="s">
        <v>84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9">
        <f>CI156</f>
        <v>36105.472600202869</v>
      </c>
      <c r="AV10" s="29"/>
      <c r="AW10" s="29"/>
      <c r="BA10" s="28">
        <f t="shared" si="0"/>
        <v>0</v>
      </c>
      <c r="BB10" s="28"/>
      <c r="BC10" s="28"/>
      <c r="BL10" s="27" t="s">
        <v>84</v>
      </c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9">
        <v>36105.472600202869</v>
      </c>
      <c r="CI10" s="29"/>
      <c r="CJ10" s="29"/>
      <c r="ED10" s="1"/>
      <c r="EE10" s="1"/>
    </row>
    <row r="11" spans="1:140" ht="27.95" customHeight="1" x14ac:dyDescent="0.2">
      <c r="A11">
        <v>8</v>
      </c>
      <c r="B11" s="19" t="s">
        <v>34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6">
        <v>0.37</v>
      </c>
      <c r="S11" s="36"/>
      <c r="T11" s="36"/>
      <c r="Y11" s="27" t="s">
        <v>86</v>
      </c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9">
        <f>CI141</f>
        <v>136567.07262569218</v>
      </c>
      <c r="AV11" s="29"/>
      <c r="AW11" s="29"/>
      <c r="BA11" s="28">
        <f t="shared" si="0"/>
        <v>0</v>
      </c>
      <c r="BB11" s="28"/>
      <c r="BC11" s="28"/>
      <c r="BL11" s="27" t="s">
        <v>86</v>
      </c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9">
        <v>136567.07262569218</v>
      </c>
      <c r="CI11" s="29"/>
      <c r="CJ11" s="29"/>
      <c r="ED11" s="1"/>
      <c r="EE11" s="1"/>
    </row>
    <row r="12" spans="1:140" ht="27.95" customHeight="1" x14ac:dyDescent="0.2">
      <c r="A12">
        <v>9</v>
      </c>
      <c r="B12" s="19" t="s">
        <v>35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6">
        <v>0.32</v>
      </c>
      <c r="S12" s="36"/>
      <c r="T12" s="36"/>
      <c r="Y12" s="25" t="s">
        <v>105</v>
      </c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9">
        <f>SUM(AU4:AU11)</f>
        <v>906999.85355197941</v>
      </c>
      <c r="AV12" s="29"/>
      <c r="AW12" s="29"/>
      <c r="BA12" s="28">
        <f t="shared" si="0"/>
        <v>0</v>
      </c>
      <c r="BB12" s="28"/>
      <c r="BC12" s="28"/>
      <c r="BL12" s="25" t="s">
        <v>85</v>
      </c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9">
        <v>906999.85355197941</v>
      </c>
      <c r="CI12" s="29"/>
      <c r="CJ12" s="29"/>
      <c r="ED12" s="1"/>
      <c r="EE12" s="1"/>
    </row>
    <row r="13" spans="1:140" ht="27.95" customHeight="1" x14ac:dyDescent="0.2">
      <c r="A13">
        <v>10</v>
      </c>
      <c r="B13" s="19" t="s">
        <v>39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36">
        <v>0.1</v>
      </c>
      <c r="S13" s="36"/>
      <c r="T13" s="36"/>
    </row>
    <row r="14" spans="1:140" ht="27.95" customHeight="1" x14ac:dyDescent="0.2">
      <c r="A14">
        <v>11</v>
      </c>
      <c r="B14" s="19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36">
        <v>0.15</v>
      </c>
      <c r="S14" s="36"/>
      <c r="T14" s="36"/>
    </row>
    <row r="15" spans="1:140" ht="27.95" customHeight="1" x14ac:dyDescent="0.2">
      <c r="A15">
        <v>12</v>
      </c>
      <c r="B15" s="19" t="s">
        <v>45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36">
        <v>0.35</v>
      </c>
      <c r="S15" s="36"/>
      <c r="T15" s="36"/>
    </row>
    <row r="16" spans="1:140" ht="27.95" customHeight="1" x14ac:dyDescent="0.2">
      <c r="A16">
        <v>13</v>
      </c>
      <c r="B16" s="19" t="s">
        <v>46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36">
        <v>0.57972800000000002</v>
      </c>
      <c r="S16" s="36"/>
      <c r="T16" s="36"/>
    </row>
    <row r="17" spans="1:58" ht="27.95" customHeight="1" x14ac:dyDescent="0.2">
      <c r="A17">
        <v>14</v>
      </c>
      <c r="B17" s="19" t="s">
        <v>92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36">
        <v>0.5</v>
      </c>
      <c r="S17" s="36"/>
      <c r="T17" s="36"/>
    </row>
    <row r="18" spans="1:58" ht="27.95" customHeight="1" x14ac:dyDescent="0.2">
      <c r="A18">
        <v>15</v>
      </c>
      <c r="B18" s="19" t="s">
        <v>93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36">
        <v>0.5</v>
      </c>
      <c r="S18" s="36"/>
      <c r="T18" s="36"/>
    </row>
    <row r="19" spans="1:58" ht="27.95" customHeight="1" x14ac:dyDescent="0.2">
      <c r="A19">
        <v>16</v>
      </c>
      <c r="B19" s="19" t="s">
        <v>94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36">
        <v>0.6</v>
      </c>
      <c r="S19" s="36"/>
      <c r="T19" s="36"/>
    </row>
    <row r="20" spans="1:58" ht="27.95" customHeight="1" x14ac:dyDescent="0.2">
      <c r="A20">
        <v>17</v>
      </c>
      <c r="B20" s="19" t="s">
        <v>95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36">
        <v>0.6</v>
      </c>
      <c r="S20" s="36"/>
      <c r="T20" s="36"/>
    </row>
    <row r="21" spans="1:58" ht="27.95" customHeight="1" x14ac:dyDescent="0.2">
      <c r="A21">
        <v>18</v>
      </c>
      <c r="B21" s="19" t="s">
        <v>96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36">
        <v>0.7</v>
      </c>
      <c r="S21" s="36"/>
      <c r="T21" s="36"/>
    </row>
    <row r="22" spans="1:58" ht="27.95" customHeight="1" x14ac:dyDescent="0.2">
      <c r="A22">
        <v>19</v>
      </c>
      <c r="B22" s="19" t="s">
        <v>97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36">
        <v>0.7</v>
      </c>
      <c r="S22" s="36"/>
      <c r="T22" s="36"/>
    </row>
    <row r="23" spans="1:58" ht="27.95" customHeight="1" x14ac:dyDescent="0.2">
      <c r="A23">
        <v>20</v>
      </c>
      <c r="B23" s="19" t="s">
        <v>47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36">
        <v>0.9</v>
      </c>
      <c r="S23" s="36"/>
      <c r="T23" s="36"/>
    </row>
    <row r="24" spans="1:58" ht="27.95" customHeight="1" x14ac:dyDescent="0.2">
      <c r="A24">
        <v>21</v>
      </c>
      <c r="B24" s="19" t="s">
        <v>98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36">
        <v>0.7</v>
      </c>
      <c r="S24" s="36"/>
      <c r="T24" s="36"/>
    </row>
    <row r="25" spans="1:58" ht="27.95" customHeight="1" x14ac:dyDescent="0.2">
      <c r="A25">
        <v>22</v>
      </c>
      <c r="B25" s="19" t="s">
        <v>48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36">
        <v>0.9</v>
      </c>
      <c r="S25" s="36"/>
      <c r="T25" s="36"/>
    </row>
    <row r="26" spans="1:58" ht="27.95" customHeight="1" x14ac:dyDescent="0.2">
      <c r="A26">
        <v>23</v>
      </c>
      <c r="B26" s="19" t="s">
        <v>49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36">
        <v>0.6</v>
      </c>
      <c r="S26" s="36"/>
      <c r="T26" s="36"/>
    </row>
    <row r="27" spans="1:58" ht="27.95" customHeight="1" x14ac:dyDescent="0.2"/>
    <row r="28" spans="1:58" ht="27.95" customHeight="1" x14ac:dyDescent="0.2"/>
    <row r="29" spans="1:58" ht="27.95" customHeight="1" x14ac:dyDescent="0.2"/>
    <row r="30" spans="1:58" ht="27.95" customHeight="1" x14ac:dyDescent="0.2"/>
    <row r="31" spans="1:58" ht="27.95" customHeight="1" x14ac:dyDescent="0.2">
      <c r="R31" s="8"/>
      <c r="S31" s="8"/>
      <c r="T31" s="7" t="s">
        <v>10</v>
      </c>
      <c r="U31" s="7"/>
      <c r="V31" s="7"/>
      <c r="W31" s="7"/>
      <c r="X31" s="7"/>
      <c r="Y31" s="7"/>
      <c r="Z31" s="7"/>
      <c r="AA31" s="7"/>
      <c r="AY31" s="7" t="s">
        <v>18</v>
      </c>
      <c r="AZ31" s="7"/>
      <c r="BA31" s="7"/>
      <c r="BB31" s="7"/>
      <c r="BC31" s="7"/>
      <c r="BD31" s="7"/>
      <c r="BE31" s="7"/>
      <c r="BF31" s="7"/>
    </row>
    <row r="32" spans="1:58" ht="27.95" customHeight="1" x14ac:dyDescent="0.2">
      <c r="R32" s="8"/>
      <c r="S32" s="8"/>
      <c r="T32" s="7" t="s">
        <v>8</v>
      </c>
      <c r="U32" s="7"/>
      <c r="V32" s="7"/>
      <c r="W32" s="7"/>
      <c r="X32" s="7"/>
      <c r="Y32" s="7"/>
      <c r="Z32" s="7"/>
      <c r="AA32" s="7"/>
      <c r="AY32" s="7" t="s">
        <v>19</v>
      </c>
      <c r="AZ32" s="7"/>
      <c r="BA32" s="7"/>
      <c r="BB32" s="7"/>
      <c r="BC32" s="7"/>
      <c r="BD32" s="7"/>
      <c r="BE32" s="7"/>
      <c r="BF32" s="7"/>
    </row>
    <row r="33" spans="5:137" ht="27.95" customHeight="1" thickBot="1" x14ac:dyDescent="0.25">
      <c r="S33" s="2"/>
      <c r="T33" s="2"/>
      <c r="U33" s="2"/>
      <c r="V33" s="2"/>
      <c r="W33" s="2"/>
      <c r="X33" s="2"/>
      <c r="Y33" s="2"/>
      <c r="Z33" s="2"/>
      <c r="AA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5:137" ht="27.95" customHeight="1" x14ac:dyDescent="0.2">
      <c r="K34" s="5"/>
      <c r="R34" s="3"/>
      <c r="AV34" s="13"/>
    </row>
    <row r="35" spans="5:137" ht="27.95" customHeight="1" x14ac:dyDescent="0.25">
      <c r="E35" s="7" t="s">
        <v>3</v>
      </c>
      <c r="F35" s="7"/>
      <c r="G35" s="7"/>
      <c r="H35" s="7"/>
      <c r="I35" s="7"/>
      <c r="J35" s="7"/>
      <c r="K35" s="5"/>
      <c r="L35" s="21" t="s">
        <v>25</v>
      </c>
      <c r="M35" s="21"/>
      <c r="N35" s="21"/>
      <c r="O35" s="21"/>
      <c r="P35" s="21"/>
      <c r="R35" s="4"/>
      <c r="Y35" s="30">
        <f>R4*(1-R5)</f>
        <v>119892080</v>
      </c>
      <c r="Z35" s="30"/>
      <c r="AA35" s="30"/>
      <c r="AB35" s="11"/>
      <c r="AC35" s="11"/>
      <c r="AM35" s="7" t="s">
        <v>13</v>
      </c>
      <c r="AN35" s="7"/>
      <c r="AO35" s="7"/>
      <c r="AP35" s="7"/>
      <c r="AQ35" s="7"/>
      <c r="AR35" s="7"/>
      <c r="AS35" s="7"/>
      <c r="AT35" s="7"/>
      <c r="AV35" s="13"/>
      <c r="BD35" s="30">
        <f>(1-R7)*AR39</f>
        <v>4627234.8276000014</v>
      </c>
      <c r="BE35" s="37"/>
      <c r="BF35" s="37"/>
      <c r="BK35" s="7" t="s">
        <v>16</v>
      </c>
      <c r="BL35" s="7"/>
      <c r="BM35" s="7"/>
      <c r="BN35" s="7"/>
      <c r="BO35" s="7"/>
      <c r="BP35" s="7"/>
      <c r="BQ35" s="7"/>
      <c r="BR35" s="7"/>
      <c r="ED35" s="1"/>
      <c r="EE35" s="1"/>
      <c r="EF35" s="1"/>
      <c r="EG35" s="1"/>
    </row>
    <row r="36" spans="5:137" ht="27.95" customHeight="1" x14ac:dyDescent="0.25">
      <c r="E36" s="7" t="s">
        <v>4</v>
      </c>
      <c r="F36" s="7"/>
      <c r="G36" s="7"/>
      <c r="H36" s="7"/>
      <c r="I36" s="7"/>
      <c r="J36" s="7"/>
      <c r="K36" s="5"/>
      <c r="L36" s="15" t="s">
        <v>7</v>
      </c>
      <c r="M36" s="15"/>
      <c r="N36" s="15"/>
      <c r="O36" s="15"/>
      <c r="P36" s="15"/>
      <c r="R36" s="4"/>
      <c r="AD36" s="21" t="s">
        <v>26</v>
      </c>
      <c r="AE36" s="21"/>
      <c r="AF36" s="21"/>
      <c r="AG36" s="21"/>
      <c r="AH36" s="21"/>
      <c r="AM36" s="7" t="s">
        <v>14</v>
      </c>
      <c r="AN36" s="7"/>
      <c r="AO36" s="7"/>
      <c r="AP36" s="7"/>
      <c r="AQ36" s="7"/>
      <c r="AR36" s="7"/>
      <c r="AS36" s="7"/>
      <c r="AT36" s="7"/>
      <c r="AV36" s="13"/>
      <c r="BK36" s="7" t="s">
        <v>23</v>
      </c>
      <c r="BL36" s="7"/>
      <c r="BM36" s="7"/>
      <c r="BN36" s="7"/>
      <c r="BO36" s="7"/>
      <c r="BP36" s="7"/>
      <c r="BQ36" s="7"/>
      <c r="BR36" s="7"/>
    </row>
    <row r="37" spans="5:137" ht="27.95" customHeight="1" thickBot="1" x14ac:dyDescent="0.2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6"/>
      <c r="R37" s="4"/>
      <c r="AD37" s="15" t="s">
        <v>7</v>
      </c>
      <c r="AE37" s="15"/>
      <c r="AF37" s="15"/>
      <c r="AG37" s="15"/>
      <c r="AH37" s="15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6"/>
      <c r="BI37" s="2"/>
      <c r="BJ37" s="2"/>
      <c r="BK37" s="2"/>
      <c r="BL37" s="2"/>
      <c r="BM37" s="2"/>
      <c r="BN37" s="2"/>
      <c r="BO37" s="2"/>
      <c r="BP37" s="2"/>
      <c r="BQ37" s="2"/>
      <c r="BR37" s="2"/>
    </row>
    <row r="38" spans="5:137" ht="27.95" customHeight="1" x14ac:dyDescent="0.2">
      <c r="Q38" s="12"/>
      <c r="AJ38" s="13"/>
      <c r="AV38" s="12"/>
      <c r="BI38" s="4"/>
    </row>
    <row r="39" spans="5:137" ht="27.95" customHeight="1" x14ac:dyDescent="0.25">
      <c r="E39" s="37">
        <f>R4</f>
        <v>136241000</v>
      </c>
      <c r="F39" s="37"/>
      <c r="G39" s="37"/>
      <c r="H39" s="10"/>
      <c r="I39" s="10"/>
      <c r="Q39" s="13"/>
      <c r="T39" s="7" t="s">
        <v>11</v>
      </c>
      <c r="U39" s="7"/>
      <c r="V39" s="7"/>
      <c r="W39" s="7"/>
      <c r="X39" s="7"/>
      <c r="Y39" s="7"/>
      <c r="Z39" s="7"/>
      <c r="AA39" s="7"/>
      <c r="AD39" s="22" t="s">
        <v>27</v>
      </c>
      <c r="AE39" s="22"/>
      <c r="AF39" s="22"/>
      <c r="AG39" s="22"/>
      <c r="AH39" s="22"/>
      <c r="AJ39" s="13"/>
      <c r="AR39" s="30">
        <f>Y43*(1-R6)</f>
        <v>5068165.2000000011</v>
      </c>
      <c r="AS39" s="30"/>
      <c r="AT39" s="30"/>
      <c r="AV39" s="13"/>
      <c r="AY39" s="7" t="s">
        <v>21</v>
      </c>
      <c r="AZ39" s="7"/>
      <c r="BA39" s="7"/>
      <c r="BB39" s="7"/>
      <c r="BC39" s="7"/>
      <c r="BD39" s="7"/>
      <c r="BE39" s="7"/>
      <c r="BF39" s="7"/>
      <c r="BI39" s="4"/>
      <c r="BP39" s="30">
        <f>(1-R8)*BD43</f>
        <v>88186.074479999996</v>
      </c>
      <c r="BQ39" s="30"/>
      <c r="BR39" s="30"/>
    </row>
    <row r="40" spans="5:137" ht="27.95" customHeight="1" x14ac:dyDescent="0.2">
      <c r="Q40" s="13"/>
      <c r="T40" s="7" t="s">
        <v>8</v>
      </c>
      <c r="U40" s="7"/>
      <c r="V40" s="7"/>
      <c r="W40" s="7"/>
      <c r="X40" s="7"/>
      <c r="Y40" s="7"/>
      <c r="Z40" s="7"/>
      <c r="AA40" s="7"/>
      <c r="AD40" s="16" t="s">
        <v>12</v>
      </c>
      <c r="AE40" s="16"/>
      <c r="AF40" s="16"/>
      <c r="AG40" s="16"/>
      <c r="AH40" s="16"/>
      <c r="AJ40" s="13"/>
      <c r="AV40" s="13"/>
      <c r="AY40" s="7" t="s">
        <v>22</v>
      </c>
      <c r="AZ40" s="7"/>
      <c r="BA40" s="7"/>
      <c r="BB40" s="7"/>
      <c r="BC40" s="7"/>
      <c r="BD40" s="7"/>
      <c r="BE40" s="7"/>
      <c r="BF40" s="7"/>
      <c r="BI40" s="4"/>
    </row>
    <row r="41" spans="5:137" ht="27.95" customHeight="1" thickBot="1" x14ac:dyDescent="0.25">
      <c r="Q41" s="13"/>
      <c r="R41" s="14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6"/>
      <c r="AV41" s="13"/>
      <c r="AW41" s="14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4"/>
    </row>
    <row r="42" spans="5:137" ht="27.95" customHeight="1" x14ac:dyDescent="0.2">
      <c r="AJ42" s="12"/>
      <c r="BI42" s="4"/>
    </row>
    <row r="43" spans="5:137" ht="27.95" customHeight="1" x14ac:dyDescent="0.2">
      <c r="Y43" s="37">
        <f>R4*R5</f>
        <v>16348920</v>
      </c>
      <c r="Z43" s="37"/>
      <c r="AA43" s="37"/>
      <c r="AJ43" s="13"/>
      <c r="AM43" s="7" t="s">
        <v>13</v>
      </c>
      <c r="AN43" s="7"/>
      <c r="AO43" s="7"/>
      <c r="AP43" s="7"/>
      <c r="AQ43" s="7"/>
      <c r="AR43" s="7"/>
      <c r="AS43" s="7"/>
      <c r="AT43" s="7"/>
      <c r="BD43" s="30">
        <f>R7*AR39</f>
        <v>440930.37240000005</v>
      </c>
      <c r="BE43" s="30"/>
      <c r="BF43" s="30"/>
      <c r="BI43" s="4"/>
      <c r="BK43" s="7" t="s">
        <v>17</v>
      </c>
      <c r="BL43" s="7"/>
      <c r="BM43" s="7"/>
      <c r="BN43" s="7"/>
      <c r="BO43" s="7"/>
      <c r="BP43" s="7"/>
      <c r="BQ43" s="7"/>
      <c r="BR43" s="7"/>
    </row>
    <row r="44" spans="5:137" ht="27.95" customHeight="1" x14ac:dyDescent="0.2">
      <c r="AJ44" s="13"/>
      <c r="AM44" s="7" t="s">
        <v>15</v>
      </c>
      <c r="AN44" s="7"/>
      <c r="AO44" s="7"/>
      <c r="AP44" s="7"/>
      <c r="AQ44" s="7"/>
      <c r="AR44" s="7"/>
      <c r="AS44" s="7"/>
      <c r="AT44" s="7"/>
      <c r="BI44" s="4"/>
      <c r="BK44" s="7" t="s">
        <v>23</v>
      </c>
      <c r="BL44" s="7"/>
      <c r="BM44" s="7"/>
      <c r="BN44" s="7"/>
      <c r="BO44" s="7"/>
      <c r="BP44" s="7"/>
      <c r="BQ44" s="7"/>
      <c r="BR44" s="7"/>
    </row>
    <row r="45" spans="5:137" ht="27.95" customHeight="1" thickBot="1" x14ac:dyDescent="0.25">
      <c r="AJ45" s="13"/>
      <c r="AK45" s="14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5"/>
      <c r="BI45" s="14"/>
      <c r="BJ45" s="2"/>
      <c r="BK45" s="2"/>
      <c r="BL45" s="2"/>
      <c r="BM45" s="2"/>
      <c r="BN45" s="2"/>
      <c r="BO45" s="2"/>
      <c r="BP45" s="2"/>
      <c r="BQ45" s="2"/>
      <c r="BR45" s="2"/>
    </row>
    <row r="46" spans="5:137" ht="27.95" customHeight="1" x14ac:dyDescent="0.2">
      <c r="AV46" s="4"/>
    </row>
    <row r="47" spans="5:137" ht="27.95" customHeight="1" x14ac:dyDescent="0.2">
      <c r="AR47" s="30">
        <f>Y43*R6</f>
        <v>11280754.799999999</v>
      </c>
      <c r="AS47" s="30"/>
      <c r="AT47" s="30"/>
      <c r="AV47" s="4"/>
      <c r="BP47" s="31">
        <f>R8*BD43</f>
        <v>352744.29792000004</v>
      </c>
      <c r="BQ47" s="31"/>
      <c r="BR47" s="31"/>
    </row>
    <row r="48" spans="5:137" ht="27.95" customHeight="1" x14ac:dyDescent="0.2">
      <c r="AV48" s="4"/>
    </row>
    <row r="49" spans="46:147" ht="27.95" customHeight="1" x14ac:dyDescent="0.2">
      <c r="AT49"/>
      <c r="AV49" s="4"/>
    </row>
    <row r="50" spans="46:147" ht="27.95" customHeight="1" x14ac:dyDescent="0.2">
      <c r="AT50"/>
      <c r="AV50" s="4"/>
      <c r="BK50" s="7" t="s">
        <v>18</v>
      </c>
      <c r="BL50" s="7"/>
      <c r="BM50" s="7"/>
      <c r="BN50" s="7"/>
      <c r="BO50" s="7"/>
      <c r="BP50" s="7"/>
      <c r="BQ50" s="7"/>
      <c r="BR50" s="7"/>
    </row>
    <row r="51" spans="46:147" ht="27.95" customHeight="1" x14ac:dyDescent="0.2">
      <c r="AT51"/>
      <c r="AV51" s="4"/>
      <c r="BK51" s="7" t="s">
        <v>19</v>
      </c>
      <c r="BL51" s="7"/>
      <c r="BM51" s="7"/>
      <c r="BN51" s="7"/>
      <c r="BO51" s="7"/>
      <c r="BP51" s="7"/>
      <c r="BQ51" s="7"/>
      <c r="BR51" s="7"/>
    </row>
    <row r="52" spans="46:147" ht="27.95" customHeight="1" thickBot="1" x14ac:dyDescent="0.25">
      <c r="AT52"/>
      <c r="AV52" s="4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46:147" ht="27.95" customHeight="1" x14ac:dyDescent="0.2">
      <c r="AT53"/>
      <c r="AV53" s="4"/>
      <c r="AX53" s="5"/>
      <c r="BH53" s="13"/>
    </row>
    <row r="54" spans="46:147" ht="27.95" customHeight="1" x14ac:dyDescent="0.2">
      <c r="AT54"/>
      <c r="AV54" s="4"/>
      <c r="AX54" s="5"/>
      <c r="AY54" s="7" t="s">
        <v>28</v>
      </c>
      <c r="AZ54" s="7"/>
      <c r="BA54" s="7"/>
      <c r="BB54" s="7"/>
      <c r="BC54" s="7"/>
      <c r="BD54" s="7"/>
      <c r="BE54" s="7"/>
      <c r="BF54" s="7"/>
      <c r="BH54" s="13"/>
      <c r="BP54" s="30">
        <f>(1-R7)*BD58</f>
        <v>1647892.6611840001</v>
      </c>
      <c r="BQ54" s="37"/>
      <c r="BR54" s="37"/>
      <c r="CK54" s="7" t="s">
        <v>16</v>
      </c>
      <c r="CL54" s="7"/>
      <c r="CM54" s="7"/>
      <c r="CN54" s="7"/>
      <c r="CO54" s="7"/>
      <c r="CP54" s="7"/>
      <c r="CQ54" s="7"/>
      <c r="CR54" s="7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</row>
    <row r="55" spans="46:147" ht="27.95" customHeight="1" x14ac:dyDescent="0.2">
      <c r="AT55"/>
      <c r="AV55" s="4"/>
      <c r="AX55" s="5"/>
      <c r="AY55" s="7" t="s">
        <v>29</v>
      </c>
      <c r="AZ55" s="7"/>
      <c r="BA55" s="7"/>
      <c r="BB55" s="7"/>
      <c r="BC55" s="7"/>
      <c r="BD55" s="7"/>
      <c r="BE55" s="7"/>
      <c r="BF55" s="7"/>
      <c r="BH55" s="13"/>
      <c r="CK55" s="7" t="s">
        <v>30</v>
      </c>
      <c r="CL55" s="7"/>
      <c r="CM55" s="7"/>
      <c r="CN55" s="7"/>
      <c r="CO55" s="7"/>
      <c r="CP55" s="7"/>
      <c r="CQ55" s="7"/>
      <c r="CR55" s="7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</row>
    <row r="56" spans="46:147" ht="27.95" customHeight="1" thickBot="1" x14ac:dyDescent="0.25">
      <c r="AT56"/>
      <c r="AV56" s="4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6"/>
      <c r="CI56" s="2"/>
      <c r="CJ56" s="2"/>
      <c r="CK56" s="2"/>
      <c r="CL56" s="2"/>
      <c r="CM56" s="2"/>
      <c r="CN56" s="2"/>
      <c r="CO56" s="2"/>
      <c r="CP56" s="2"/>
      <c r="CQ56" s="2"/>
      <c r="CR56" s="2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</row>
    <row r="57" spans="46:147" ht="27.95" customHeight="1" x14ac:dyDescent="0.2">
      <c r="AT57"/>
      <c r="AV57" s="4"/>
      <c r="AW57" s="4"/>
      <c r="BH57" s="12"/>
      <c r="CI57" s="4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</row>
    <row r="58" spans="46:147" ht="27.95" customHeight="1" x14ac:dyDescent="0.2">
      <c r="AT58"/>
      <c r="AV58" s="4"/>
      <c r="AW58" s="4"/>
      <c r="BD58" s="30">
        <f>AR47*R9</f>
        <v>1804920.7679999999</v>
      </c>
      <c r="BE58" s="30"/>
      <c r="BF58" s="30"/>
      <c r="BH58" s="13"/>
      <c r="BK58" s="7" t="s">
        <v>21</v>
      </c>
      <c r="BL58" s="7"/>
      <c r="BM58" s="7"/>
      <c r="BN58" s="7"/>
      <c r="BO58" s="7"/>
      <c r="BP58" s="7"/>
      <c r="BQ58" s="7"/>
      <c r="BR58" s="7"/>
      <c r="CI58" s="4"/>
      <c r="CP58" s="30">
        <f>BP62-CP66</f>
        <v>37686.745635839994</v>
      </c>
      <c r="CQ58" s="30"/>
      <c r="CR58" s="30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</row>
    <row r="59" spans="46:147" ht="27.95" customHeight="1" x14ac:dyDescent="0.2">
      <c r="AT59"/>
      <c r="AV59" s="4"/>
      <c r="AW59" s="4"/>
      <c r="BH59" s="13"/>
      <c r="BK59" s="7" t="s">
        <v>22</v>
      </c>
      <c r="BL59" s="7"/>
      <c r="BM59" s="7"/>
      <c r="BN59" s="7"/>
      <c r="BO59" s="7"/>
      <c r="BP59" s="7"/>
      <c r="BQ59" s="7"/>
      <c r="BR59" s="7"/>
      <c r="CI59" s="4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</row>
    <row r="60" spans="46:147" ht="27.95" customHeight="1" thickBot="1" x14ac:dyDescent="0.25">
      <c r="AT60"/>
      <c r="AV60" s="4"/>
      <c r="AW60" s="4"/>
      <c r="BH60" s="13"/>
      <c r="BI60" s="14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4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</row>
    <row r="61" spans="46:147" ht="27.95" customHeight="1" x14ac:dyDescent="0.2">
      <c r="AT61"/>
      <c r="AV61" s="4"/>
      <c r="AW61" s="4"/>
      <c r="CI61" s="4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</row>
    <row r="62" spans="46:147" ht="27.95" customHeight="1" x14ac:dyDescent="0.2">
      <c r="AT62"/>
      <c r="AV62" s="4"/>
      <c r="AW62" s="4"/>
      <c r="BP62" s="30">
        <f>R7*BD58</f>
        <v>157028.10681599998</v>
      </c>
      <c r="BQ62" s="30"/>
      <c r="BR62" s="30"/>
      <c r="CI62" s="4"/>
      <c r="CK62" s="7" t="s">
        <v>31</v>
      </c>
      <c r="CL62" s="7"/>
      <c r="CM62" s="7"/>
      <c r="CN62" s="7"/>
      <c r="CO62" s="7"/>
      <c r="CP62" s="7"/>
      <c r="CQ62" s="7"/>
      <c r="CR62" s="7"/>
      <c r="CX62"/>
      <c r="CY62"/>
      <c r="CZ62"/>
      <c r="DA62"/>
      <c r="DB62"/>
      <c r="DC62"/>
      <c r="DD62"/>
      <c r="DE62"/>
      <c r="DF62"/>
      <c r="DG62"/>
      <c r="DH62"/>
      <c r="DI62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</row>
    <row r="63" spans="46:147" ht="27.95" customHeight="1" x14ac:dyDescent="0.2">
      <c r="AT63"/>
      <c r="AV63" s="4"/>
      <c r="AW63" s="4"/>
      <c r="BU63" s="35" t="s">
        <v>101</v>
      </c>
      <c r="BV63" s="35"/>
      <c r="BW63" s="35"/>
      <c r="BX63" s="34" t="s">
        <v>66</v>
      </c>
      <c r="BY63" s="34"/>
      <c r="BZ63" s="34"/>
      <c r="CA63" s="34" t="s">
        <v>67</v>
      </c>
      <c r="CB63" s="34"/>
      <c r="CC63" s="34"/>
      <c r="CD63" s="34" t="s">
        <v>1</v>
      </c>
      <c r="CE63" s="34"/>
      <c r="CF63" s="34"/>
      <c r="CI63" s="4"/>
      <c r="CK63" s="7" t="s">
        <v>32</v>
      </c>
      <c r="CL63" s="7"/>
      <c r="CM63" s="7"/>
      <c r="CN63" s="7"/>
      <c r="CO63" s="7"/>
      <c r="CP63" s="7"/>
      <c r="CQ63" s="7"/>
      <c r="CR63" s="7"/>
      <c r="CX63"/>
      <c r="CY63"/>
      <c r="CZ63"/>
      <c r="DA63"/>
      <c r="DB63"/>
      <c r="DC63"/>
      <c r="DD63"/>
      <c r="DE63"/>
      <c r="DF63"/>
      <c r="DG63"/>
      <c r="DH63"/>
      <c r="DI63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</row>
    <row r="64" spans="46:147" ht="27.95" customHeight="1" thickBot="1" x14ac:dyDescent="0.25">
      <c r="AT64"/>
      <c r="AV64" s="4"/>
      <c r="AW64" s="4"/>
      <c r="BU64" s="34" t="s">
        <v>99</v>
      </c>
      <c r="BV64" s="34"/>
      <c r="BW64" s="34"/>
      <c r="BX64" s="33">
        <f>BX66*R17</f>
        <v>78514.053407999992</v>
      </c>
      <c r="BY64" s="33"/>
      <c r="BZ64" s="33"/>
      <c r="CA64" s="33">
        <f>CA66-CA65</f>
        <v>823946.33059199993</v>
      </c>
      <c r="CB64" s="33"/>
      <c r="CC64" s="33"/>
      <c r="CD64" s="33">
        <f>BX64+CA64</f>
        <v>902460.38399999996</v>
      </c>
      <c r="CE64" s="33"/>
      <c r="CF64" s="33"/>
      <c r="CI64" s="14"/>
      <c r="CJ64" s="2"/>
      <c r="CK64" s="2"/>
      <c r="CL64" s="2"/>
      <c r="CM64" s="2"/>
      <c r="CN64" s="2"/>
      <c r="CO64" s="2"/>
      <c r="CP64" s="2"/>
      <c r="CQ64" s="2"/>
      <c r="CR64" s="2"/>
      <c r="CX64"/>
      <c r="CY64"/>
      <c r="CZ64"/>
      <c r="DA64"/>
      <c r="DB64"/>
      <c r="DC64"/>
      <c r="DD64"/>
      <c r="DE64"/>
      <c r="DF64"/>
      <c r="DG64"/>
      <c r="DH64"/>
      <c r="DI64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</row>
    <row r="65" spans="46:147" ht="27.95" customHeight="1" thickBot="1" x14ac:dyDescent="0.25">
      <c r="AT65"/>
      <c r="AV65" s="14"/>
      <c r="AW65" s="4"/>
      <c r="BU65" s="34" t="s">
        <v>100</v>
      </c>
      <c r="BV65" s="34"/>
      <c r="BW65" s="34"/>
      <c r="BX65" s="33">
        <f>BX66-BX64</f>
        <v>78514.053407999992</v>
      </c>
      <c r="BY65" s="33"/>
      <c r="BZ65" s="33"/>
      <c r="CA65" s="33">
        <f>CA66*R18</f>
        <v>823946.33059199993</v>
      </c>
      <c r="CB65" s="33"/>
      <c r="CC65" s="33"/>
      <c r="CD65" s="33">
        <f>BX65+CA65</f>
        <v>902460.38399999996</v>
      </c>
      <c r="CE65" s="33"/>
      <c r="CF65" s="33"/>
      <c r="CX65"/>
      <c r="CY65"/>
      <c r="CZ65"/>
      <c r="DA65"/>
      <c r="DB65"/>
      <c r="DC65"/>
      <c r="DD65"/>
      <c r="DE65"/>
      <c r="DF65"/>
      <c r="DG65"/>
      <c r="DH65"/>
      <c r="DI65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</row>
    <row r="66" spans="46:147" ht="27.95" customHeight="1" x14ac:dyDescent="0.2">
      <c r="AT66"/>
      <c r="AW66" s="4"/>
      <c r="BU66" s="34" t="s">
        <v>68</v>
      </c>
      <c r="BV66" s="34"/>
      <c r="BW66" s="34"/>
      <c r="BX66" s="33">
        <f>BP62</f>
        <v>157028.10681599998</v>
      </c>
      <c r="BY66" s="33"/>
      <c r="BZ66" s="33"/>
      <c r="CA66" s="33">
        <f>CD66-BX66</f>
        <v>1647892.6611839999</v>
      </c>
      <c r="CB66" s="33"/>
      <c r="CC66" s="33"/>
      <c r="CD66" s="33">
        <f>BD58</f>
        <v>1804920.7679999999</v>
      </c>
      <c r="CE66" s="33"/>
      <c r="CF66" s="33"/>
      <c r="CP66" s="31">
        <f>(BX65*R8)+(BX64*R8-(BX64*R8*R13))</f>
        <v>119341.36118015999</v>
      </c>
      <c r="CQ66" s="31"/>
      <c r="CR66" s="3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</row>
    <row r="67" spans="46:147" ht="27.95" customHeight="1" x14ac:dyDescent="0.2">
      <c r="AT67"/>
      <c r="AW67" s="4"/>
    </row>
    <row r="68" spans="46:147" ht="27.95" customHeight="1" x14ac:dyDescent="0.2">
      <c r="AT68"/>
      <c r="AV68" s="13"/>
      <c r="AW68" s="4"/>
    </row>
    <row r="69" spans="46:147" ht="27.95" customHeight="1" x14ac:dyDescent="0.2">
      <c r="AT69"/>
      <c r="AV69" s="13"/>
      <c r="AW69" s="4"/>
    </row>
    <row r="70" spans="46:147" ht="27.95" customHeight="1" x14ac:dyDescent="0.2">
      <c r="AT70"/>
      <c r="AV70" s="13"/>
      <c r="AW70" s="4"/>
      <c r="BK70" s="7" t="s">
        <v>18</v>
      </c>
      <c r="BL70" s="7"/>
      <c r="BM70" s="7"/>
      <c r="BN70" s="7"/>
      <c r="BO70" s="7"/>
      <c r="BP70" s="7"/>
      <c r="BQ70" s="7"/>
      <c r="BR70" s="7"/>
    </row>
    <row r="71" spans="46:147" ht="27.95" customHeight="1" x14ac:dyDescent="0.2">
      <c r="AT71"/>
      <c r="AV71" s="13"/>
      <c r="AW71" s="5"/>
      <c r="BK71" s="7" t="s">
        <v>19</v>
      </c>
      <c r="BL71" s="7"/>
      <c r="BM71" s="7"/>
      <c r="BN71" s="7"/>
      <c r="BO71" s="7"/>
      <c r="BP71" s="7"/>
      <c r="BQ71" s="7"/>
      <c r="BR71" s="7"/>
    </row>
    <row r="72" spans="46:147" ht="27.95" customHeight="1" thickBot="1" x14ac:dyDescent="0.25">
      <c r="AT72"/>
      <c r="AV72" s="13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46:147" ht="27.95" customHeight="1" x14ac:dyDescent="0.2">
      <c r="AT73"/>
      <c r="AV73" s="13"/>
      <c r="AX73" s="5"/>
      <c r="BH73" s="13"/>
    </row>
    <row r="74" spans="46:147" ht="27.95" customHeight="1" x14ac:dyDescent="0.2">
      <c r="AT74"/>
      <c r="AV74" s="13"/>
      <c r="AX74" s="5"/>
      <c r="AY74" s="7" t="s">
        <v>56</v>
      </c>
      <c r="AZ74" s="7"/>
      <c r="BA74" s="7"/>
      <c r="BB74" s="7"/>
      <c r="BC74" s="7"/>
      <c r="BD74" s="7"/>
      <c r="BE74" s="7"/>
      <c r="BF74" s="7"/>
      <c r="BH74" s="13"/>
      <c r="BP74" s="30">
        <f>(1-R7)*BD78</f>
        <v>1544899.3698599997</v>
      </c>
      <c r="BQ74" s="37"/>
      <c r="BR74" s="37"/>
      <c r="CK74" s="7" t="s">
        <v>16</v>
      </c>
      <c r="CL74" s="7"/>
      <c r="CM74" s="7"/>
      <c r="CN74" s="7"/>
      <c r="CO74" s="7"/>
      <c r="CP74" s="7"/>
      <c r="CQ74" s="7"/>
      <c r="CR74" s="7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</row>
    <row r="75" spans="46:147" ht="27.95" customHeight="1" x14ac:dyDescent="0.2">
      <c r="AT75"/>
      <c r="AV75" s="13"/>
      <c r="AX75" s="5"/>
      <c r="AY75" s="7" t="s">
        <v>33</v>
      </c>
      <c r="AZ75" s="7"/>
      <c r="BA75" s="7"/>
      <c r="BB75" s="7"/>
      <c r="BC75" s="7"/>
      <c r="BD75" s="7"/>
      <c r="BE75" s="7"/>
      <c r="BF75" s="7"/>
      <c r="BH75" s="13"/>
      <c r="CK75" s="7" t="s">
        <v>40</v>
      </c>
      <c r="CL75" s="7"/>
      <c r="CM75" s="7"/>
      <c r="CN75" s="7"/>
      <c r="CO75" s="7"/>
      <c r="CP75" s="7"/>
      <c r="CQ75" s="7"/>
      <c r="CR75" s="7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</row>
    <row r="76" spans="46:147" ht="27.95" customHeight="1" thickBot="1" x14ac:dyDescent="0.25">
      <c r="AT76"/>
      <c r="AV76" s="13"/>
      <c r="AW76" s="14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6"/>
      <c r="CI76" s="2"/>
      <c r="CJ76" s="2"/>
      <c r="CK76" s="2"/>
      <c r="CL76" s="2"/>
      <c r="CM76" s="2"/>
      <c r="CN76" s="2"/>
      <c r="CO76" s="2"/>
      <c r="CP76" s="2"/>
      <c r="CQ76" s="2"/>
      <c r="CR76" s="2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</row>
    <row r="77" spans="46:147" ht="27.95" customHeight="1" x14ac:dyDescent="0.2">
      <c r="AT77"/>
      <c r="AV77" s="13"/>
      <c r="BH77" s="12"/>
      <c r="CI77" s="4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</row>
    <row r="78" spans="46:147" ht="27.95" customHeight="1" x14ac:dyDescent="0.2">
      <c r="AT78"/>
      <c r="AV78" s="13"/>
      <c r="BD78" s="30">
        <f>AR47*R10</f>
        <v>1692113.2199999997</v>
      </c>
      <c r="BE78" s="30"/>
      <c r="BF78" s="30"/>
      <c r="BH78" s="13"/>
      <c r="BK78" s="7" t="s">
        <v>21</v>
      </c>
      <c r="BL78" s="7"/>
      <c r="BM78" s="7"/>
      <c r="BN78" s="7"/>
      <c r="BO78" s="7"/>
      <c r="BP78" s="7"/>
      <c r="BQ78" s="7"/>
      <c r="BR78" s="7"/>
      <c r="CI78" s="4"/>
      <c r="CP78" s="30">
        <f>BP82-CP86</f>
        <v>40042.167238079986</v>
      </c>
      <c r="CQ78" s="30"/>
      <c r="CR78" s="30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</row>
    <row r="79" spans="46:147" ht="27.95" customHeight="1" x14ac:dyDescent="0.2">
      <c r="AT79"/>
      <c r="AV79" s="13"/>
      <c r="AW79" s="5"/>
      <c r="BH79" s="13"/>
      <c r="BK79" s="7" t="s">
        <v>22</v>
      </c>
      <c r="BL79" s="7"/>
      <c r="BM79" s="7"/>
      <c r="BN79" s="7"/>
      <c r="BO79" s="7"/>
      <c r="BP79" s="7"/>
      <c r="BQ79" s="7"/>
      <c r="BR79" s="7"/>
      <c r="CI79" s="4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</row>
    <row r="80" spans="46:147" ht="27.95" customHeight="1" thickBot="1" x14ac:dyDescent="0.25">
      <c r="AT80"/>
      <c r="AV80" s="13"/>
      <c r="BH80" s="13"/>
      <c r="BI80" s="14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4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</row>
    <row r="81" spans="46:147" ht="27.95" customHeight="1" x14ac:dyDescent="0.2">
      <c r="AT81"/>
      <c r="AV81" s="13"/>
      <c r="CI81" s="4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</row>
    <row r="82" spans="46:147" ht="27.95" customHeight="1" x14ac:dyDescent="0.2">
      <c r="AT82"/>
      <c r="AV82" s="13"/>
      <c r="BP82" s="30">
        <f>R7*BD78</f>
        <v>147213.85013999997</v>
      </c>
      <c r="BQ82" s="30"/>
      <c r="BR82" s="30"/>
      <c r="CI82" s="4"/>
      <c r="CK82" s="7" t="s">
        <v>31</v>
      </c>
      <c r="CL82" s="7"/>
      <c r="CM82" s="7"/>
      <c r="CN82" s="7"/>
      <c r="CO82" s="7"/>
      <c r="CP82" s="7"/>
      <c r="CQ82" s="7"/>
      <c r="CR82" s="7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</row>
    <row r="83" spans="46:147" ht="27.95" customHeight="1" x14ac:dyDescent="0.2">
      <c r="AT83"/>
      <c r="AV83" s="13"/>
      <c r="BU83" s="35" t="s">
        <v>102</v>
      </c>
      <c r="BV83" s="35"/>
      <c r="BW83" s="35"/>
      <c r="BX83" s="34" t="s">
        <v>66</v>
      </c>
      <c r="BY83" s="34"/>
      <c r="BZ83" s="34"/>
      <c r="CA83" s="34" t="s">
        <v>67</v>
      </c>
      <c r="CB83" s="34"/>
      <c r="CC83" s="34"/>
      <c r="CD83" s="34" t="s">
        <v>1</v>
      </c>
      <c r="CE83" s="34"/>
      <c r="CF83" s="34"/>
      <c r="CI83" s="4"/>
      <c r="CK83" s="7" t="s">
        <v>36</v>
      </c>
      <c r="CL83" s="7"/>
      <c r="CM83" s="7"/>
      <c r="CN83" s="7"/>
      <c r="CO83" s="7"/>
      <c r="CP83" s="7"/>
      <c r="CQ83" s="7"/>
      <c r="CR83" s="7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</row>
    <row r="84" spans="46:147" ht="27.95" customHeight="1" thickBot="1" x14ac:dyDescent="0.25">
      <c r="AT84"/>
      <c r="AV84" s="13"/>
      <c r="BU84" s="34" t="s">
        <v>103</v>
      </c>
      <c r="BV84" s="34"/>
      <c r="BW84" s="34"/>
      <c r="BX84" s="33">
        <f>BP82*R19</f>
        <v>88328.310083999982</v>
      </c>
      <c r="BY84" s="33"/>
      <c r="BZ84" s="33"/>
      <c r="CA84" s="33">
        <f>CA86-CA85</f>
        <v>617959.74794399994</v>
      </c>
      <c r="CB84" s="33"/>
      <c r="CC84" s="33"/>
      <c r="CD84" s="33">
        <f>BX84+CA84</f>
        <v>706288.05802799994</v>
      </c>
      <c r="CE84" s="33"/>
      <c r="CF84" s="33"/>
      <c r="CI84" s="14"/>
      <c r="CJ84" s="2"/>
      <c r="CK84" s="2"/>
      <c r="CL84" s="2"/>
      <c r="CM84" s="2"/>
      <c r="CN84" s="2"/>
      <c r="CO84" s="2"/>
      <c r="CP84" s="2"/>
      <c r="CQ84" s="2"/>
      <c r="CR84" s="2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</row>
    <row r="85" spans="46:147" ht="27.95" customHeight="1" x14ac:dyDescent="0.2">
      <c r="AT85"/>
      <c r="AV85" s="13"/>
      <c r="BU85" s="34" t="s">
        <v>104</v>
      </c>
      <c r="BV85" s="34"/>
      <c r="BW85" s="34"/>
      <c r="BX85" s="33">
        <f>BX86-BX84</f>
        <v>58885.540055999983</v>
      </c>
      <c r="BY85" s="33"/>
      <c r="BZ85" s="33"/>
      <c r="CA85" s="33">
        <f>CA86*R20</f>
        <v>926939.6219159998</v>
      </c>
      <c r="CB85" s="33"/>
      <c r="CC85" s="33"/>
      <c r="CD85" s="33">
        <f>BX85+CA85</f>
        <v>985825.1619719998</v>
      </c>
      <c r="CE85" s="33"/>
      <c r="CF85" s="33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</row>
    <row r="86" spans="46:147" ht="27.95" customHeight="1" thickBot="1" x14ac:dyDescent="0.25">
      <c r="AT86"/>
      <c r="AV86" s="13"/>
      <c r="BU86" s="34" t="s">
        <v>68</v>
      </c>
      <c r="BV86" s="34"/>
      <c r="BW86" s="34"/>
      <c r="BX86" s="33">
        <f>BP82</f>
        <v>147213.85013999997</v>
      </c>
      <c r="BY86" s="33"/>
      <c r="BZ86" s="33"/>
      <c r="CA86" s="33">
        <f>CD86-BX86</f>
        <v>1544899.3698599997</v>
      </c>
      <c r="CB86" s="33"/>
      <c r="CC86" s="33"/>
      <c r="CD86" s="33">
        <f>BD78</f>
        <v>1692113.2199999997</v>
      </c>
      <c r="CE86" s="33"/>
      <c r="CF86" s="33"/>
      <c r="CP86" s="31">
        <f>(BX85*R8)+(BX84*R8-(BX84*R8*R14))</f>
        <v>107171.68290191998</v>
      </c>
      <c r="CQ86" s="31"/>
      <c r="CR86" s="3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</row>
    <row r="87" spans="46:147" ht="27.95" customHeight="1" x14ac:dyDescent="0.2">
      <c r="AT87"/>
      <c r="AV87" s="13"/>
      <c r="DK87" s="13"/>
      <c r="DL87" s="3"/>
      <c r="DM87" s="20"/>
      <c r="DN87" s="20"/>
      <c r="DO87" s="20"/>
      <c r="DP87" s="20"/>
      <c r="DQ87" s="20"/>
      <c r="DR87" s="20"/>
      <c r="DS87" s="20"/>
      <c r="DT87" s="20"/>
      <c r="DU87" s="20"/>
      <c r="DV87" s="12"/>
    </row>
    <row r="88" spans="46:147" ht="27.95" customHeight="1" x14ac:dyDescent="0.2">
      <c r="AT88"/>
      <c r="AV88" s="13"/>
      <c r="DB88" s="7" t="s">
        <v>61</v>
      </c>
      <c r="DC88" s="7"/>
      <c r="DD88" s="7"/>
      <c r="DE88" s="7"/>
      <c r="DF88" s="7"/>
      <c r="DG88" s="7"/>
      <c r="DH88" s="7"/>
      <c r="DI88" s="7"/>
      <c r="DJ88" s="8"/>
      <c r="DK88" s="13"/>
      <c r="DV88" s="13"/>
    </row>
    <row r="89" spans="46:147" ht="27.95" customHeight="1" x14ac:dyDescent="0.2">
      <c r="AT89"/>
      <c r="AV89" s="13"/>
      <c r="DB89" s="7" t="s">
        <v>70</v>
      </c>
      <c r="DC89" s="7"/>
      <c r="DD89" s="7"/>
      <c r="DE89" s="7"/>
      <c r="DF89" s="7"/>
      <c r="DG89" s="7"/>
      <c r="DH89" s="7"/>
      <c r="DI89" s="7"/>
      <c r="DJ89" s="8"/>
      <c r="DK89" s="13"/>
      <c r="DV89" s="13"/>
    </row>
    <row r="90" spans="46:147" ht="27.95" customHeight="1" thickBot="1" x14ac:dyDescent="0.25">
      <c r="AT90"/>
      <c r="AV90" s="13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6"/>
      <c r="DV90" s="13"/>
    </row>
    <row r="91" spans="46:147" ht="27.95" customHeight="1" x14ac:dyDescent="0.2">
      <c r="AT91"/>
      <c r="AV91" s="13"/>
      <c r="CZ91" s="4"/>
      <c r="DV91" s="13"/>
    </row>
    <row r="92" spans="46:147" ht="27.95" customHeight="1" x14ac:dyDescent="0.2">
      <c r="AT92"/>
      <c r="AV92" s="13"/>
      <c r="CP92" s="7" t="s">
        <v>69</v>
      </c>
      <c r="CQ92" s="7"/>
      <c r="CR92" s="7"/>
      <c r="CS92" s="7"/>
      <c r="CT92" s="7"/>
      <c r="CU92" s="7"/>
      <c r="CV92" s="7"/>
      <c r="CW92" s="7"/>
      <c r="CZ92" s="4"/>
      <c r="DG92" s="30">
        <f>CU96*R26</f>
        <v>754603.98206659185</v>
      </c>
      <c r="DH92" s="30"/>
      <c r="DI92" s="30"/>
      <c r="DN92" s="7" t="s">
        <v>16</v>
      </c>
      <c r="DO92" s="7"/>
      <c r="DP92" s="7"/>
      <c r="DQ92" s="7"/>
      <c r="DR92" s="7"/>
      <c r="DS92" s="7"/>
      <c r="DT92" s="7"/>
      <c r="DU92" s="7"/>
      <c r="DV92" s="13"/>
    </row>
    <row r="93" spans="46:147" ht="27.95" customHeight="1" x14ac:dyDescent="0.2">
      <c r="AT93"/>
      <c r="AV93" s="13"/>
      <c r="CP93" s="7" t="s">
        <v>38</v>
      </c>
      <c r="CQ93" s="7"/>
      <c r="CR93" s="7"/>
      <c r="CS93" s="7"/>
      <c r="CT93" s="7"/>
      <c r="CU93" s="7"/>
      <c r="CV93" s="7"/>
      <c r="CW93" s="7"/>
      <c r="CZ93" s="4"/>
      <c r="DN93" s="7" t="s">
        <v>71</v>
      </c>
      <c r="DO93" s="7"/>
      <c r="DP93" s="7"/>
      <c r="DQ93" s="7"/>
      <c r="DR93" s="7"/>
      <c r="DS93" s="7"/>
      <c r="DT93" s="7"/>
      <c r="DU93" s="7"/>
      <c r="DV93" s="13"/>
    </row>
    <row r="94" spans="46:147" ht="27.95" customHeight="1" thickBot="1" x14ac:dyDescent="0.25">
      <c r="AT94"/>
      <c r="AV94" s="13"/>
      <c r="CX94" s="2"/>
      <c r="CY94" s="2"/>
      <c r="CZ94" s="4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13"/>
    </row>
    <row r="95" spans="46:147" ht="27.95" customHeight="1" x14ac:dyDescent="0.2">
      <c r="AT95"/>
      <c r="AV95" s="13"/>
      <c r="CM95" s="13"/>
      <c r="CN95" s="3"/>
      <c r="CO95" s="20"/>
      <c r="CP95" s="20"/>
      <c r="CQ95" s="20"/>
      <c r="CR95" s="20"/>
      <c r="CS95" s="20"/>
      <c r="CT95" s="20"/>
      <c r="CU95" s="20"/>
      <c r="CV95" s="20"/>
      <c r="CW95" s="20"/>
      <c r="CZ95" s="4"/>
      <c r="DL95" s="4"/>
      <c r="DV95" s="13"/>
      <c r="ED95" s="1"/>
    </row>
    <row r="96" spans="46:147" ht="27.95" customHeight="1" x14ac:dyDescent="0.2">
      <c r="AT96"/>
      <c r="AV96" s="13"/>
      <c r="CM96" s="13"/>
      <c r="CU96" s="30">
        <f>CI101</f>
        <v>1257673.3034443199</v>
      </c>
      <c r="CV96" s="30"/>
      <c r="CW96" s="30"/>
      <c r="CZ96" s="4"/>
      <c r="DB96" s="7" t="s">
        <v>63</v>
      </c>
      <c r="DC96" s="7"/>
      <c r="DD96" s="7"/>
      <c r="DE96" s="7"/>
      <c r="DF96" s="7"/>
      <c r="DG96" s="7"/>
      <c r="DH96" s="7"/>
      <c r="DI96" s="7"/>
      <c r="DL96" s="4"/>
      <c r="DS96" s="30">
        <f>DG100-DS104</f>
        <v>455485.09416927549</v>
      </c>
      <c r="DT96" s="30"/>
      <c r="DU96" s="30"/>
      <c r="DV96" s="13"/>
      <c r="ED96" s="1"/>
    </row>
    <row r="97" spans="46:134" ht="27.95" customHeight="1" x14ac:dyDescent="0.2">
      <c r="AT97"/>
      <c r="AV97" s="13"/>
      <c r="CD97" s="7" t="s">
        <v>61</v>
      </c>
      <c r="CE97" s="7"/>
      <c r="CF97" s="7"/>
      <c r="CG97" s="7"/>
      <c r="CH97" s="7"/>
      <c r="CI97" s="7"/>
      <c r="CJ97" s="7"/>
      <c r="CK97" s="7"/>
      <c r="CL97" s="8"/>
      <c r="CM97" s="13"/>
      <c r="CZ97" s="4"/>
      <c r="DB97" s="7" t="s">
        <v>70</v>
      </c>
      <c r="DC97" s="7"/>
      <c r="DD97" s="7"/>
      <c r="DE97" s="7"/>
      <c r="DF97" s="7"/>
      <c r="DG97" s="7"/>
      <c r="DH97" s="7"/>
      <c r="DI97" s="7"/>
      <c r="DL97" s="4"/>
      <c r="DV97" s="13"/>
      <c r="ED97" s="1"/>
    </row>
    <row r="98" spans="46:134" ht="27.95" customHeight="1" thickBot="1" x14ac:dyDescent="0.25">
      <c r="AT98"/>
      <c r="AV98" s="13"/>
      <c r="CD98" s="7" t="s">
        <v>62</v>
      </c>
      <c r="CE98" s="7"/>
      <c r="CF98" s="7"/>
      <c r="CG98" s="7"/>
      <c r="CH98" s="7"/>
      <c r="CI98" s="7"/>
      <c r="CJ98" s="7"/>
      <c r="CK98" s="7"/>
      <c r="CL98" s="8"/>
      <c r="CM98" s="13"/>
      <c r="CZ98" s="14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4"/>
      <c r="DV98" s="13"/>
      <c r="ED98" s="1"/>
    </row>
    <row r="99" spans="46:134" ht="27.95" customHeight="1" thickBot="1" x14ac:dyDescent="0.3">
      <c r="AT99"/>
      <c r="AV99" s="13"/>
      <c r="BI99" s="21" t="s">
        <v>41</v>
      </c>
      <c r="BJ99" s="21"/>
      <c r="BK99" s="21"/>
      <c r="BL99" s="21"/>
      <c r="BM99" s="21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6"/>
      <c r="DL99" s="4"/>
      <c r="DV99" s="13"/>
      <c r="ED99" s="1"/>
    </row>
    <row r="100" spans="46:134" ht="27.95" customHeight="1" x14ac:dyDescent="0.2">
      <c r="AT100"/>
      <c r="AV100" s="13"/>
      <c r="BI100" s="15" t="s">
        <v>7</v>
      </c>
      <c r="BJ100" s="15"/>
      <c r="BK100" s="15"/>
      <c r="BL100" s="15"/>
      <c r="BM100" s="15"/>
      <c r="CB100" s="4"/>
      <c r="DG100" s="30">
        <f>CU96*(1-R26)</f>
        <v>503069.32137772796</v>
      </c>
      <c r="DH100" s="30"/>
      <c r="DI100" s="30"/>
      <c r="DL100" s="4"/>
      <c r="DN100" s="7" t="s">
        <v>17</v>
      </c>
      <c r="DO100" s="7"/>
      <c r="DP100" s="7"/>
      <c r="DQ100" s="7"/>
      <c r="DR100" s="7"/>
      <c r="DS100" s="7"/>
      <c r="DT100" s="7"/>
      <c r="DU100" s="7"/>
      <c r="DV100" s="13"/>
    </row>
    <row r="101" spans="46:134" ht="27.95" customHeight="1" x14ac:dyDescent="0.2">
      <c r="AT101"/>
      <c r="AV101" s="13"/>
      <c r="BR101" s="7" t="s">
        <v>59</v>
      </c>
      <c r="BS101" s="7"/>
      <c r="BT101" s="7"/>
      <c r="BU101" s="7"/>
      <c r="BV101" s="7"/>
      <c r="BW101" s="7"/>
      <c r="BX101" s="7"/>
      <c r="BY101" s="7"/>
      <c r="CB101" s="4"/>
      <c r="CI101" s="30">
        <f>BW105*R25</f>
        <v>1257673.3034443199</v>
      </c>
      <c r="CJ101" s="30"/>
      <c r="CK101" s="30"/>
      <c r="CP101" s="7" t="s">
        <v>16</v>
      </c>
      <c r="CQ101" s="7"/>
      <c r="CR101" s="7"/>
      <c r="CS101" s="7"/>
      <c r="CT101" s="7"/>
      <c r="CU101" s="7"/>
      <c r="CV101" s="7"/>
      <c r="CW101" s="7"/>
      <c r="DL101" s="4"/>
      <c r="DN101" s="7" t="s">
        <v>71</v>
      </c>
      <c r="DO101" s="7"/>
      <c r="DP101" s="7"/>
      <c r="DQ101" s="7"/>
      <c r="DR101" s="7"/>
      <c r="DS101" s="7"/>
      <c r="DT101" s="7"/>
      <c r="DU101" s="7"/>
      <c r="DV101" s="13"/>
    </row>
    <row r="102" spans="46:134" ht="27.95" customHeight="1" thickBot="1" x14ac:dyDescent="0.3">
      <c r="AT102"/>
      <c r="AV102" s="13"/>
      <c r="BI102" s="22" t="s">
        <v>42</v>
      </c>
      <c r="BJ102" s="22"/>
      <c r="BK102" s="22"/>
      <c r="BL102" s="22"/>
      <c r="BM102" s="22"/>
      <c r="BR102" s="7" t="s">
        <v>37</v>
      </c>
      <c r="BS102" s="7"/>
      <c r="BT102" s="7"/>
      <c r="BU102" s="7"/>
      <c r="BV102" s="7"/>
      <c r="BW102" s="7"/>
      <c r="BX102" s="7"/>
      <c r="BY102" s="7"/>
      <c r="CB102" s="4"/>
      <c r="CP102" s="7" t="s">
        <v>23</v>
      </c>
      <c r="CQ102" s="7"/>
      <c r="CR102" s="7"/>
      <c r="CS102" s="7"/>
      <c r="CT102" s="7"/>
      <c r="CU102" s="7"/>
      <c r="CV102" s="7"/>
      <c r="CW102" s="7"/>
      <c r="DL102" s="14"/>
      <c r="DM102" s="2"/>
      <c r="DN102" s="2"/>
      <c r="DO102" s="2"/>
      <c r="DP102" s="2"/>
      <c r="DQ102" s="2"/>
      <c r="DR102" s="2"/>
      <c r="DS102" s="2"/>
      <c r="DT102" s="2"/>
      <c r="DU102" s="2"/>
      <c r="DV102" s="13"/>
    </row>
    <row r="103" spans="46:134" ht="27.95" customHeight="1" thickBot="1" x14ac:dyDescent="0.25">
      <c r="AT103"/>
      <c r="AV103" s="13"/>
      <c r="BI103" s="16" t="s">
        <v>12</v>
      </c>
      <c r="BJ103" s="16"/>
      <c r="BK103" s="16"/>
      <c r="BL103" s="16"/>
      <c r="BM103" s="16"/>
      <c r="CA103" s="2"/>
      <c r="CB103" s="4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DV103" s="13"/>
    </row>
    <row r="104" spans="46:134" ht="27.95" customHeight="1" x14ac:dyDescent="0.2">
      <c r="AT104"/>
      <c r="AV104" s="13"/>
      <c r="AX104" s="5"/>
      <c r="BP104" s="3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B104" s="4"/>
      <c r="CN104" s="4"/>
      <c r="DS104" s="31">
        <f>DG100*(BB113/BH113)*R8*(1-R15)</f>
        <v>47584.227208452467</v>
      </c>
      <c r="DT104" s="31"/>
      <c r="DU104" s="31"/>
      <c r="DV104" s="13"/>
    </row>
    <row r="105" spans="46:134" ht="27.95" customHeight="1" x14ac:dyDescent="0.25">
      <c r="AT105"/>
      <c r="AV105" s="13"/>
      <c r="AX105" s="5"/>
      <c r="AY105" s="7" t="s">
        <v>55</v>
      </c>
      <c r="AZ105" s="7"/>
      <c r="BA105" s="7"/>
      <c r="BB105" s="7"/>
      <c r="BC105" s="7"/>
      <c r="BD105" s="7"/>
      <c r="BE105" s="7"/>
      <c r="BF105" s="7"/>
      <c r="BI105" s="23" t="s">
        <v>43</v>
      </c>
      <c r="BJ105" s="23"/>
      <c r="BK105" s="23"/>
      <c r="BL105" s="23"/>
      <c r="BM105" s="23"/>
      <c r="BP105" s="4"/>
      <c r="BW105" s="30">
        <f>BH113</f>
        <v>1397414.7816047999</v>
      </c>
      <c r="BX105" s="30"/>
      <c r="BY105" s="30"/>
      <c r="CB105" s="4"/>
      <c r="CD105" s="7" t="s">
        <v>63</v>
      </c>
      <c r="CE105" s="7"/>
      <c r="CF105" s="7"/>
      <c r="CG105" s="7"/>
      <c r="CH105" s="7"/>
      <c r="CI105" s="7"/>
      <c r="CJ105" s="7"/>
      <c r="CK105" s="7"/>
      <c r="CN105" s="4"/>
      <c r="CU105" s="30">
        <f>CI109-CU113</f>
        <v>119406.33832780796</v>
      </c>
      <c r="CV105" s="30"/>
      <c r="CW105" s="30"/>
      <c r="DV105" s="13"/>
    </row>
    <row r="106" spans="46:134" ht="27.95" customHeight="1" x14ac:dyDescent="0.2">
      <c r="AT106"/>
      <c r="AV106" s="13"/>
      <c r="AX106" s="5"/>
      <c r="AY106" s="7" t="s">
        <v>37</v>
      </c>
      <c r="AZ106" s="7"/>
      <c r="BA106" s="7"/>
      <c r="BB106" s="7"/>
      <c r="BC106" s="7"/>
      <c r="BD106" s="7"/>
      <c r="BE106" s="7"/>
      <c r="BF106" s="7"/>
      <c r="BI106" s="18" t="s">
        <v>44</v>
      </c>
      <c r="BJ106" s="18"/>
      <c r="BK106" s="18"/>
      <c r="BL106" s="18"/>
      <c r="BM106" s="18"/>
      <c r="BP106" s="4"/>
      <c r="CB106" s="4"/>
      <c r="CD106" s="7" t="s">
        <v>62</v>
      </c>
      <c r="CE106" s="7"/>
      <c r="CF106" s="7"/>
      <c r="CG106" s="7"/>
      <c r="CH106" s="7"/>
      <c r="CI106" s="7"/>
      <c r="CJ106" s="7"/>
      <c r="CK106" s="7"/>
      <c r="CN106" s="4"/>
      <c r="DV106" s="13"/>
    </row>
    <row r="107" spans="46:134" ht="27.95" customHeight="1" thickBot="1" x14ac:dyDescent="0.25">
      <c r="AT107"/>
      <c r="AV107" s="13"/>
      <c r="AW107" s="14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4"/>
      <c r="BQ107" s="5"/>
      <c r="BR107" s="5"/>
      <c r="BS107" s="5"/>
      <c r="CB107" s="14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4"/>
      <c r="DV107" s="13"/>
    </row>
    <row r="108" spans="46:134" ht="27.95" customHeight="1" x14ac:dyDescent="0.2">
      <c r="AT108"/>
      <c r="AV108" s="13"/>
      <c r="BO108" s="12"/>
      <c r="CN108" s="4"/>
      <c r="DV108" s="13"/>
    </row>
    <row r="109" spans="46:134" ht="27.95" customHeight="1" x14ac:dyDescent="0.2">
      <c r="AT109"/>
      <c r="AV109" s="13"/>
      <c r="BD109" s="30">
        <f>AR47*R11</f>
        <v>4173879.2759999996</v>
      </c>
      <c r="BE109" s="30"/>
      <c r="BF109" s="30"/>
      <c r="BO109" s="13"/>
      <c r="CI109" s="30">
        <f>BW105*(1-R25)</f>
        <v>139741.47816047995</v>
      </c>
      <c r="CJ109" s="30"/>
      <c r="CK109" s="30"/>
      <c r="CN109" s="4"/>
      <c r="CP109" s="7" t="s">
        <v>17</v>
      </c>
      <c r="CQ109" s="7"/>
      <c r="CR109" s="7"/>
      <c r="CS109" s="7"/>
      <c r="CT109" s="7"/>
      <c r="CU109" s="7"/>
      <c r="CV109" s="7"/>
      <c r="CW109" s="7"/>
      <c r="DV109" s="13"/>
    </row>
    <row r="110" spans="46:134" ht="27.95" customHeight="1" x14ac:dyDescent="0.2">
      <c r="AT110"/>
      <c r="AV110" s="13"/>
      <c r="BO110" s="13"/>
      <c r="CI110" s="24"/>
      <c r="CJ110" s="24"/>
      <c r="CK110" s="24"/>
      <c r="CN110" s="4"/>
      <c r="CP110" s="7" t="s">
        <v>23</v>
      </c>
      <c r="CQ110" s="7"/>
      <c r="CR110" s="7"/>
      <c r="CS110" s="7"/>
      <c r="CT110" s="7"/>
      <c r="CU110" s="7"/>
      <c r="CV110" s="7"/>
      <c r="CW110" s="7"/>
      <c r="DV110" s="13"/>
    </row>
    <row r="111" spans="46:134" ht="27.95" customHeight="1" thickBot="1" x14ac:dyDescent="0.25">
      <c r="AT111"/>
      <c r="AV111" s="13"/>
      <c r="BO111" s="13"/>
      <c r="CN111" s="14"/>
      <c r="CO111" s="2"/>
      <c r="CP111" s="2"/>
      <c r="CQ111" s="2"/>
      <c r="CR111" s="2"/>
      <c r="CS111" s="2"/>
      <c r="CT111" s="2"/>
      <c r="CU111" s="2"/>
      <c r="CV111" s="2"/>
      <c r="CW111" s="2"/>
      <c r="DV111" s="13"/>
    </row>
    <row r="112" spans="46:134" ht="27.95" customHeight="1" x14ac:dyDescent="0.2">
      <c r="AT112"/>
      <c r="AV112" s="13"/>
      <c r="AY112" s="35" t="s">
        <v>0</v>
      </c>
      <c r="AZ112" s="35"/>
      <c r="BA112" s="35"/>
      <c r="BB112" s="34" t="s">
        <v>66</v>
      </c>
      <c r="BC112" s="34"/>
      <c r="BD112" s="34"/>
      <c r="BE112" s="34" t="s">
        <v>67</v>
      </c>
      <c r="BF112" s="34"/>
      <c r="BG112" s="34"/>
      <c r="BH112" s="34" t="s">
        <v>1</v>
      </c>
      <c r="BI112" s="34"/>
      <c r="BJ112" s="34"/>
      <c r="BO112" s="13"/>
      <c r="CD112" s="7" t="s">
        <v>16</v>
      </c>
      <c r="CE112" s="7"/>
      <c r="CF112" s="7"/>
      <c r="CG112" s="7"/>
      <c r="CH112" s="7"/>
      <c r="CI112" s="7"/>
      <c r="CJ112" s="7"/>
      <c r="CK112" s="7"/>
      <c r="DV112" s="13"/>
    </row>
    <row r="113" spans="46:126" ht="27.95" customHeight="1" x14ac:dyDescent="0.2">
      <c r="AT113"/>
      <c r="AV113" s="13"/>
      <c r="AY113" s="34" t="s">
        <v>64</v>
      </c>
      <c r="AZ113" s="34"/>
      <c r="BA113" s="34"/>
      <c r="BB113" s="33">
        <f>BB115*R21</f>
        <v>254189.24790839994</v>
      </c>
      <c r="BC113" s="33"/>
      <c r="BD113" s="33"/>
      <c r="BE113" s="33">
        <f>BE115-BE114</f>
        <v>1143225.5336964</v>
      </c>
      <c r="BF113" s="33"/>
      <c r="BG113" s="33"/>
      <c r="BH113" s="33">
        <f>BB113+BE113</f>
        <v>1397414.7816047999</v>
      </c>
      <c r="BI113" s="33"/>
      <c r="BJ113" s="33"/>
      <c r="BO113" s="13"/>
      <c r="CD113" s="7" t="s">
        <v>23</v>
      </c>
      <c r="CE113" s="7"/>
      <c r="CF113" s="7"/>
      <c r="CG113" s="7"/>
      <c r="CH113" s="7"/>
      <c r="CI113" s="7"/>
      <c r="CJ113" s="7"/>
      <c r="CK113" s="7"/>
      <c r="CU113" s="31">
        <f>CI109*(BB113/BH113)*R8</f>
        <v>20335.13983267199</v>
      </c>
      <c r="CV113" s="31"/>
      <c r="CW113" s="31"/>
      <c r="DV113" s="13"/>
    </row>
    <row r="114" spans="46:126" ht="27.95" customHeight="1" thickBot="1" x14ac:dyDescent="0.25">
      <c r="AT114"/>
      <c r="AV114" s="13"/>
      <c r="AY114" s="34" t="s">
        <v>65</v>
      </c>
      <c r="AZ114" s="34"/>
      <c r="BA114" s="34"/>
      <c r="BB114" s="33">
        <f>BB115-BB113</f>
        <v>108938.24910360001</v>
      </c>
      <c r="BC114" s="33"/>
      <c r="BD114" s="33"/>
      <c r="BE114" s="33">
        <f>BE115*R22</f>
        <v>2667526.2452915995</v>
      </c>
      <c r="BF114" s="33"/>
      <c r="BG114" s="33"/>
      <c r="BH114" s="33">
        <f>BB114+BE114</f>
        <v>2776464.4943951997</v>
      </c>
      <c r="BI114" s="33"/>
      <c r="BJ114" s="33"/>
      <c r="BO114" s="13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DV114" s="13"/>
    </row>
    <row r="115" spans="46:126" ht="27.95" customHeight="1" x14ac:dyDescent="0.2">
      <c r="AT115"/>
      <c r="AV115" s="13"/>
      <c r="AY115" s="34" t="s">
        <v>68</v>
      </c>
      <c r="AZ115" s="34"/>
      <c r="BA115" s="34"/>
      <c r="BB115" s="33">
        <f>BH115*R7</f>
        <v>363127.49701199995</v>
      </c>
      <c r="BC115" s="33"/>
      <c r="BD115" s="33"/>
      <c r="BE115" s="33">
        <f>BH115-BB115</f>
        <v>3810751.7789879995</v>
      </c>
      <c r="BF115" s="33"/>
      <c r="BG115" s="33"/>
      <c r="BH115" s="33">
        <f>BD109</f>
        <v>4173879.2759999996</v>
      </c>
      <c r="BI115" s="33"/>
      <c r="BJ115" s="33"/>
      <c r="BO115" s="13"/>
      <c r="CB115" s="4"/>
      <c r="DV115" s="13"/>
    </row>
    <row r="116" spans="46:126" ht="27.95" customHeight="1" x14ac:dyDescent="0.2">
      <c r="AT116"/>
      <c r="AV116" s="13"/>
      <c r="BO116" s="13"/>
      <c r="BR116" s="7" t="s">
        <v>60</v>
      </c>
      <c r="BS116" s="7"/>
      <c r="BT116" s="7"/>
      <c r="BU116" s="7"/>
      <c r="BV116" s="7"/>
      <c r="BW116" s="7"/>
      <c r="BX116" s="7"/>
      <c r="BY116" s="7"/>
      <c r="CB116" s="4"/>
      <c r="CI116" s="30">
        <f>BW120-CI124</f>
        <v>2689313.8951123198</v>
      </c>
      <c r="CJ116" s="30"/>
      <c r="CK116" s="30"/>
      <c r="DV116" s="13"/>
    </row>
    <row r="117" spans="46:126" ht="27.95" customHeight="1" x14ac:dyDescent="0.2">
      <c r="AT117"/>
      <c r="AV117" s="13"/>
      <c r="BO117" s="13"/>
      <c r="BR117" s="7" t="s">
        <v>58</v>
      </c>
      <c r="BS117" s="7"/>
      <c r="BT117" s="7"/>
      <c r="BU117" s="7"/>
      <c r="BV117" s="7"/>
      <c r="BW117" s="7"/>
      <c r="BX117" s="7"/>
      <c r="BY117" s="7"/>
      <c r="CB117" s="4"/>
      <c r="DV117" s="13"/>
    </row>
    <row r="118" spans="46:126" ht="27.95" customHeight="1" thickBot="1" x14ac:dyDescent="0.25">
      <c r="AT118"/>
      <c r="AV118" s="13"/>
      <c r="BP118" s="14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4"/>
      <c r="DV118" s="13"/>
    </row>
    <row r="119" spans="46:126" ht="27.95" customHeight="1" x14ac:dyDescent="0.2">
      <c r="AT119"/>
      <c r="AV119" s="13"/>
      <c r="CB119" s="4"/>
      <c r="DV119" s="13"/>
    </row>
    <row r="120" spans="46:126" ht="27.95" customHeight="1" x14ac:dyDescent="0.2">
      <c r="AT120"/>
      <c r="AV120" s="13"/>
      <c r="BW120" s="30">
        <f>BH114</f>
        <v>2776464.4943951997</v>
      </c>
      <c r="BX120" s="30"/>
      <c r="BY120" s="30"/>
      <c r="CB120" s="4"/>
      <c r="CD120" s="7" t="s">
        <v>17</v>
      </c>
      <c r="CE120" s="7"/>
      <c r="CF120" s="7"/>
      <c r="CG120" s="7"/>
      <c r="CH120" s="7"/>
      <c r="CI120" s="7"/>
      <c r="CJ120" s="7"/>
      <c r="CK120" s="7"/>
      <c r="DV120" s="13"/>
    </row>
    <row r="121" spans="46:126" ht="27.95" customHeight="1" x14ac:dyDescent="0.2">
      <c r="AT121"/>
      <c r="AV121" s="13"/>
      <c r="CB121" s="4"/>
      <c r="CD121" s="7" t="s">
        <v>23</v>
      </c>
      <c r="CE121" s="7"/>
      <c r="CF121" s="7"/>
      <c r="CG121" s="7"/>
      <c r="CH121" s="7"/>
      <c r="CI121" s="7"/>
      <c r="CJ121" s="7"/>
      <c r="CK121" s="7"/>
      <c r="DV121" s="13"/>
    </row>
    <row r="122" spans="46:126" ht="27.95" customHeight="1" thickBot="1" x14ac:dyDescent="0.25">
      <c r="AT122"/>
      <c r="AV122" s="13"/>
      <c r="CB122" s="14"/>
      <c r="CC122" s="2"/>
      <c r="CD122" s="2"/>
      <c r="CE122" s="2"/>
      <c r="CF122" s="2"/>
      <c r="CG122" s="2"/>
      <c r="CH122" s="2"/>
      <c r="CI122" s="2"/>
      <c r="CJ122" s="2"/>
      <c r="CK122" s="2"/>
      <c r="DV122" s="13"/>
    </row>
    <row r="123" spans="46:126" ht="27.95" customHeight="1" x14ac:dyDescent="0.2">
      <c r="AT123"/>
      <c r="AV123" s="13"/>
      <c r="DV123" s="13"/>
    </row>
    <row r="124" spans="46:126" ht="27.95" customHeight="1" x14ac:dyDescent="0.2">
      <c r="AT124"/>
      <c r="AV124" s="13"/>
      <c r="CI124" s="31">
        <f>BB114*R8</f>
        <v>87150.599282880023</v>
      </c>
      <c r="CJ124" s="31"/>
      <c r="CK124" s="31"/>
      <c r="DV124" s="13"/>
    </row>
    <row r="125" spans="46:126" ht="27.95" customHeight="1" x14ac:dyDescent="0.2">
      <c r="AT125"/>
      <c r="AV125" s="13"/>
      <c r="DV125" s="13"/>
    </row>
    <row r="126" spans="46:126" ht="27.95" customHeight="1" x14ac:dyDescent="0.2">
      <c r="AT126"/>
      <c r="AV126" s="13"/>
      <c r="DV126" s="13"/>
    </row>
    <row r="127" spans="46:126" ht="27.95" customHeight="1" thickBot="1" x14ac:dyDescent="0.25">
      <c r="AT127"/>
      <c r="AV127" s="13"/>
      <c r="AW127" s="14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6"/>
    </row>
    <row r="128" spans="46:126" ht="27.95" customHeight="1" x14ac:dyDescent="0.2">
      <c r="AT128"/>
      <c r="AV128" s="13"/>
    </row>
    <row r="129" spans="46:140" ht="27.95" customHeight="1" x14ac:dyDescent="0.2">
      <c r="AT129"/>
      <c r="AV129" s="13"/>
      <c r="CD129" s="7" t="s">
        <v>16</v>
      </c>
      <c r="CE129" s="7"/>
      <c r="CF129" s="7"/>
      <c r="CG129" s="7"/>
      <c r="CH129" s="7"/>
      <c r="CI129" s="7"/>
      <c r="CJ129" s="7"/>
      <c r="CK129" s="7"/>
      <c r="ED129" s="1"/>
      <c r="EE129" s="1"/>
      <c r="EF129" s="1"/>
      <c r="EG129" s="1"/>
      <c r="EH129" s="1"/>
      <c r="EI129" s="1"/>
      <c r="EJ129" s="1"/>
    </row>
    <row r="130" spans="46:140" ht="27.95" customHeight="1" x14ac:dyDescent="0.2">
      <c r="AT130"/>
      <c r="AV130" s="13"/>
      <c r="CD130" s="7" t="s">
        <v>52</v>
      </c>
      <c r="CE130" s="7"/>
      <c r="CF130" s="7"/>
      <c r="CG130" s="7"/>
      <c r="CH130" s="7"/>
      <c r="CI130" s="7"/>
      <c r="CJ130" s="7"/>
      <c r="CK130" s="7"/>
      <c r="ED130" s="1"/>
      <c r="EE130" s="1"/>
      <c r="EF130" s="1"/>
      <c r="EG130" s="1"/>
      <c r="EH130" s="1"/>
      <c r="EI130" s="1"/>
      <c r="EJ130" s="1"/>
    </row>
    <row r="131" spans="46:140" ht="27.95" customHeight="1" thickBot="1" x14ac:dyDescent="0.25">
      <c r="AT131"/>
      <c r="AV131" s="13"/>
      <c r="BI131"/>
      <c r="BJ131"/>
      <c r="BK131"/>
      <c r="BL131"/>
      <c r="BM131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ED131" s="1"/>
      <c r="EE131" s="1"/>
      <c r="EF131" s="1"/>
      <c r="EG131" s="1"/>
      <c r="EH131" s="1"/>
      <c r="EI131" s="1"/>
      <c r="EJ131" s="1"/>
    </row>
    <row r="132" spans="46:140" ht="27.95" customHeight="1" x14ac:dyDescent="0.2">
      <c r="AT132"/>
      <c r="AV132" s="13"/>
      <c r="BI132"/>
      <c r="BJ132"/>
      <c r="BK132"/>
      <c r="BL132"/>
      <c r="BM132"/>
      <c r="CB132" s="4"/>
      <c r="ED132" s="1"/>
      <c r="EE132" s="1"/>
      <c r="EF132" s="1"/>
      <c r="EG132" s="1"/>
      <c r="EH132" s="1"/>
      <c r="EI132" s="1"/>
      <c r="EJ132" s="1"/>
    </row>
    <row r="133" spans="46:140" ht="27.95" customHeight="1" x14ac:dyDescent="0.2">
      <c r="AT133"/>
      <c r="AV133" s="13"/>
      <c r="BR133" s="7" t="s">
        <v>54</v>
      </c>
      <c r="BS133" s="7"/>
      <c r="BT133" s="7"/>
      <c r="BU133" s="7"/>
      <c r="BV133" s="7"/>
      <c r="BW133" s="7"/>
      <c r="BX133" s="7"/>
      <c r="BY133" s="7"/>
      <c r="CB133" s="4"/>
      <c r="CI133" s="30">
        <f>BW137-CI141</f>
        <v>1443557.6272958072</v>
      </c>
      <c r="CJ133" s="30"/>
      <c r="CK133" s="30"/>
      <c r="ED133" s="1"/>
      <c r="EE133" s="1"/>
      <c r="EF133" s="1"/>
      <c r="EG133" s="1"/>
      <c r="EH133" s="1"/>
      <c r="EI133" s="1"/>
      <c r="EJ133" s="1"/>
    </row>
    <row r="134" spans="46:140" ht="27.95" customHeight="1" x14ac:dyDescent="0.25">
      <c r="AT134"/>
      <c r="AV134" s="13"/>
      <c r="BI134" s="21" t="s">
        <v>50</v>
      </c>
      <c r="BJ134" s="21"/>
      <c r="BK134" s="21"/>
      <c r="BL134" s="21"/>
      <c r="BM134" s="21"/>
      <c r="BR134" s="7" t="s">
        <v>38</v>
      </c>
      <c r="BS134" s="7"/>
      <c r="BT134" s="7"/>
      <c r="BU134" s="7"/>
      <c r="BV134" s="7"/>
      <c r="BW134" s="7"/>
      <c r="BX134" s="7"/>
      <c r="BY134" s="7"/>
      <c r="CB134" s="4"/>
      <c r="ED134" s="1"/>
      <c r="EE134" s="1"/>
      <c r="EF134" s="1"/>
      <c r="EG134" s="1"/>
      <c r="EH134" s="1"/>
      <c r="EI134" s="1"/>
      <c r="EJ134" s="1"/>
    </row>
    <row r="135" spans="46:140" ht="27.95" customHeight="1" thickBot="1" x14ac:dyDescent="0.25">
      <c r="AT135"/>
      <c r="AV135" s="13"/>
      <c r="BI135" s="15" t="s">
        <v>7</v>
      </c>
      <c r="BJ135" s="15"/>
      <c r="BK135" s="15"/>
      <c r="BL135" s="15"/>
      <c r="BM135" s="15"/>
      <c r="CA135" s="2"/>
      <c r="CB135" s="4"/>
      <c r="ED135" s="1"/>
      <c r="EE135" s="1"/>
      <c r="EF135" s="1"/>
      <c r="EG135" s="1"/>
      <c r="EH135" s="1"/>
      <c r="EI135" s="1"/>
      <c r="EJ135" s="1"/>
    </row>
    <row r="136" spans="46:140" ht="27.95" customHeight="1" x14ac:dyDescent="0.2">
      <c r="AT136"/>
      <c r="AV136" s="13"/>
      <c r="BP136" s="3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B136" s="4"/>
      <c r="ED136" s="1"/>
      <c r="EE136" s="1"/>
      <c r="EF136" s="1"/>
      <c r="EG136" s="1"/>
      <c r="EH136" s="1"/>
      <c r="EI136" s="1"/>
      <c r="EJ136" s="1"/>
    </row>
    <row r="137" spans="46:140" ht="27.95" customHeight="1" x14ac:dyDescent="0.25">
      <c r="AT137"/>
      <c r="AV137" s="13"/>
      <c r="AY137" s="17" t="s">
        <v>55</v>
      </c>
      <c r="AZ137" s="17"/>
      <c r="BA137" s="17"/>
      <c r="BB137" s="17"/>
      <c r="BC137" s="17"/>
      <c r="BD137" s="17"/>
      <c r="BE137" s="17"/>
      <c r="BF137" s="17"/>
      <c r="BI137" s="23" t="s">
        <v>51</v>
      </c>
      <c r="BJ137" s="23"/>
      <c r="BK137" s="23"/>
      <c r="BL137" s="23"/>
      <c r="BM137" s="23"/>
      <c r="BP137" s="4"/>
      <c r="BW137" s="30">
        <f>BH146</f>
        <v>1580124.6999214995</v>
      </c>
      <c r="BX137" s="30"/>
      <c r="BY137" s="30"/>
      <c r="CB137" s="4"/>
      <c r="CD137" s="7" t="s">
        <v>31</v>
      </c>
      <c r="CE137" s="7"/>
      <c r="CF137" s="7"/>
      <c r="CG137" s="7"/>
      <c r="CH137" s="7"/>
      <c r="CI137" s="7"/>
      <c r="CJ137" s="7"/>
      <c r="CK137" s="7"/>
      <c r="ED137" s="1"/>
      <c r="EE137" s="1"/>
      <c r="EF137" s="1"/>
      <c r="EG137" s="1"/>
      <c r="EH137" s="1"/>
      <c r="EI137" s="1"/>
      <c r="EJ137" s="1"/>
    </row>
    <row r="138" spans="46:140" ht="27.95" customHeight="1" x14ac:dyDescent="0.2">
      <c r="AT138"/>
      <c r="AV138" s="13"/>
      <c r="AY138" s="17" t="s">
        <v>38</v>
      </c>
      <c r="AZ138" s="17"/>
      <c r="BA138" s="17"/>
      <c r="BB138" s="17"/>
      <c r="BC138" s="17"/>
      <c r="BD138" s="17"/>
      <c r="BE138" s="17"/>
      <c r="BF138" s="17"/>
      <c r="BI138" s="18" t="s">
        <v>44</v>
      </c>
      <c r="BJ138" s="18"/>
      <c r="BK138" s="18"/>
      <c r="BL138" s="18"/>
      <c r="BM138" s="18"/>
      <c r="BP138" s="4"/>
      <c r="CB138" s="4"/>
      <c r="CD138" s="7" t="s">
        <v>53</v>
      </c>
      <c r="CE138" s="7"/>
      <c r="CF138" s="7"/>
      <c r="CG138" s="7"/>
      <c r="CH138" s="7"/>
      <c r="CI138" s="7"/>
      <c r="CJ138" s="7"/>
      <c r="CK138" s="7"/>
      <c r="ED138" s="1"/>
      <c r="EE138" s="1"/>
      <c r="EF138" s="1"/>
      <c r="EG138" s="1"/>
      <c r="EH138" s="1"/>
      <c r="EI138" s="1"/>
      <c r="EJ138" s="1"/>
    </row>
    <row r="139" spans="46:140" ht="27.95" customHeight="1" thickBot="1" x14ac:dyDescent="0.25">
      <c r="AT139"/>
      <c r="AW139" s="14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4"/>
      <c r="BQ139" s="5"/>
      <c r="BR139" s="5"/>
      <c r="BS139" s="5"/>
      <c r="CB139" s="14"/>
      <c r="CC139" s="2"/>
      <c r="CD139" s="2"/>
      <c r="CE139" s="2"/>
      <c r="CF139" s="2"/>
      <c r="CG139" s="2"/>
      <c r="CH139" s="2"/>
      <c r="CI139" s="2"/>
      <c r="CJ139" s="2"/>
      <c r="CK139" s="2"/>
      <c r="ED139" s="1"/>
      <c r="EE139" s="1"/>
      <c r="EF139" s="1"/>
      <c r="EG139" s="1"/>
      <c r="EH139" s="1"/>
      <c r="EI139" s="1"/>
      <c r="EJ139" s="1"/>
    </row>
    <row r="140" spans="46:140" ht="27.95" customHeight="1" x14ac:dyDescent="0.2">
      <c r="AT140"/>
      <c r="BO140" s="12"/>
      <c r="ED140" s="1"/>
      <c r="EE140" s="1"/>
      <c r="EF140" s="1"/>
      <c r="EG140" s="1"/>
      <c r="EH140" s="1"/>
      <c r="EI140" s="1"/>
      <c r="EJ140" s="1"/>
    </row>
    <row r="141" spans="46:140" ht="27.95" customHeight="1" x14ac:dyDescent="0.2">
      <c r="AT141"/>
      <c r="BD141" s="32">
        <f>AR47*R12</f>
        <v>3609841.5359999998</v>
      </c>
      <c r="BE141" s="32"/>
      <c r="BF141" s="32"/>
      <c r="BG141" s="1" t="s">
        <v>72</v>
      </c>
      <c r="BO141" s="13"/>
      <c r="CI141" s="31">
        <f>BB146*R8*(1-R16)</f>
        <v>136567.07262569218</v>
      </c>
      <c r="CJ141" s="31"/>
      <c r="CK141" s="31"/>
      <c r="ED141" s="1"/>
      <c r="EE141" s="1"/>
      <c r="EF141" s="1"/>
      <c r="EG141" s="1"/>
      <c r="EH141" s="1"/>
      <c r="EI141" s="1"/>
      <c r="EJ141" s="1"/>
    </row>
    <row r="142" spans="46:140" ht="27.95" customHeight="1" x14ac:dyDescent="0.2">
      <c r="AT142"/>
      <c r="BD142" s="32">
        <f>DG92</f>
        <v>754603.98206659185</v>
      </c>
      <c r="BE142" s="32"/>
      <c r="BF142" s="32"/>
      <c r="BG142" s="1" t="s">
        <v>73</v>
      </c>
      <c r="BO142" s="13"/>
      <c r="CI142" s="24"/>
      <c r="CJ142" s="24"/>
      <c r="CK142" s="24"/>
      <c r="ED142" s="1"/>
      <c r="EE142" s="1"/>
      <c r="EF142" s="1"/>
      <c r="EG142" s="1"/>
      <c r="EH142" s="1"/>
      <c r="EI142" s="1"/>
    </row>
    <row r="143" spans="46:140" ht="27.95" customHeight="1" x14ac:dyDescent="0.2">
      <c r="AT143"/>
      <c r="BD143" s="32">
        <f>BD141+BD142</f>
        <v>4364445.5180665916</v>
      </c>
      <c r="BE143" s="32"/>
      <c r="BF143" s="32"/>
      <c r="BG143" s="1" t="s">
        <v>74</v>
      </c>
      <c r="BO143" s="13"/>
      <c r="ED143" s="1"/>
      <c r="EE143" s="1"/>
      <c r="EF143" s="1"/>
      <c r="EG143" s="1"/>
      <c r="EH143" s="1"/>
      <c r="EI143" s="1"/>
    </row>
    <row r="144" spans="46:140" ht="27.95" customHeight="1" x14ac:dyDescent="0.2">
      <c r="AT144"/>
      <c r="BO144" s="13"/>
      <c r="CD144" s="7" t="s">
        <v>16</v>
      </c>
      <c r="CE144" s="7"/>
      <c r="CF144" s="7"/>
      <c r="CG144" s="7"/>
      <c r="CH144" s="7"/>
      <c r="CI144" s="7"/>
      <c r="CJ144" s="7"/>
      <c r="CK144" s="7"/>
      <c r="ED144" s="1"/>
      <c r="EE144" s="1"/>
      <c r="EF144" s="1"/>
      <c r="EG144" s="1"/>
      <c r="EH144" s="1"/>
      <c r="EI144" s="1"/>
    </row>
    <row r="145" spans="46:137" ht="27.95" customHeight="1" x14ac:dyDescent="0.2">
      <c r="AT145"/>
      <c r="AY145" s="35" t="s">
        <v>2</v>
      </c>
      <c r="AZ145" s="35"/>
      <c r="BA145" s="35"/>
      <c r="BB145" s="34" t="s">
        <v>66</v>
      </c>
      <c r="BC145" s="34"/>
      <c r="BD145" s="34"/>
      <c r="BE145" s="34" t="s">
        <v>67</v>
      </c>
      <c r="BF145" s="34"/>
      <c r="BG145" s="34"/>
      <c r="BH145" s="34" t="s">
        <v>1</v>
      </c>
      <c r="BI145" s="34"/>
      <c r="BJ145" s="34"/>
      <c r="BO145" s="13"/>
      <c r="CD145" s="7" t="s">
        <v>23</v>
      </c>
      <c r="CE145" s="7"/>
      <c r="CF145" s="7"/>
      <c r="CG145" s="7"/>
      <c r="CH145" s="7"/>
      <c r="CI145" s="7"/>
      <c r="CJ145" s="7"/>
      <c r="CK145" s="7"/>
      <c r="ED145" s="1"/>
      <c r="EE145" s="1"/>
      <c r="EF145" s="1"/>
      <c r="EG145" s="1"/>
    </row>
    <row r="146" spans="46:137" ht="27.95" customHeight="1" thickBot="1" x14ac:dyDescent="0.25">
      <c r="AT146"/>
      <c r="AY146" s="34" t="s">
        <v>64</v>
      </c>
      <c r="AZ146" s="34"/>
      <c r="BA146" s="34"/>
      <c r="BB146" s="33">
        <f>R23*BB148</f>
        <v>406186.56675228232</v>
      </c>
      <c r="BC146" s="33"/>
      <c r="BD146" s="33"/>
      <c r="BE146" s="33">
        <f>BE148-BE147</f>
        <v>1173938.133169217</v>
      </c>
      <c r="BF146" s="33"/>
      <c r="BG146" s="33"/>
      <c r="BH146" s="33">
        <f>BB146+BE146</f>
        <v>1580124.6999214995</v>
      </c>
      <c r="BI146" s="33"/>
      <c r="BJ146" s="33"/>
      <c r="BO146" s="13"/>
      <c r="CB146" s="2"/>
      <c r="CC146" s="2"/>
      <c r="CD146" s="2"/>
      <c r="CE146" s="2"/>
      <c r="CF146" s="2"/>
      <c r="CG146" s="2"/>
      <c r="CH146" s="2"/>
      <c r="CI146" s="2"/>
      <c r="CJ146" s="2"/>
      <c r="CK146" s="2"/>
    </row>
    <row r="147" spans="46:137" ht="27.95" customHeight="1" x14ac:dyDescent="0.2">
      <c r="AT147"/>
      <c r="AY147" s="34" t="s">
        <v>65</v>
      </c>
      <c r="AZ147" s="34"/>
      <c r="BA147" s="34"/>
      <c r="BB147" s="33">
        <f>BB148-BB146</f>
        <v>45131.840750253585</v>
      </c>
      <c r="BC147" s="33"/>
      <c r="BD147" s="33"/>
      <c r="BE147" s="33">
        <f>BE148*R24</f>
        <v>2739188.9773948388</v>
      </c>
      <c r="BF147" s="33"/>
      <c r="BG147" s="33"/>
      <c r="BH147" s="33">
        <f>BB147+BE147</f>
        <v>2784320.8181450926</v>
      </c>
      <c r="BI147" s="33"/>
      <c r="BJ147" s="33"/>
      <c r="BO147" s="13"/>
      <c r="CB147" s="4"/>
    </row>
    <row r="148" spans="46:137" ht="27.95" customHeight="1" x14ac:dyDescent="0.2">
      <c r="AT148"/>
      <c r="AY148" s="34" t="s">
        <v>68</v>
      </c>
      <c r="AZ148" s="34"/>
      <c r="BA148" s="34"/>
      <c r="BB148" s="33">
        <f>(BD141*R7)+((BB113/BH113)*BD142)</f>
        <v>451318.40750253591</v>
      </c>
      <c r="BC148" s="33"/>
      <c r="BD148" s="33"/>
      <c r="BE148" s="33">
        <f>BH148-BB148</f>
        <v>3913127.1105640559</v>
      </c>
      <c r="BF148" s="33"/>
      <c r="BG148" s="33"/>
      <c r="BH148" s="33">
        <f>BD143</f>
        <v>4364445.5180665916</v>
      </c>
      <c r="BI148" s="33"/>
      <c r="BJ148" s="33"/>
      <c r="BO148" s="13"/>
      <c r="BR148" s="7" t="s">
        <v>57</v>
      </c>
      <c r="BS148" s="7"/>
      <c r="BT148" s="7"/>
      <c r="BU148" s="7"/>
      <c r="BV148" s="7"/>
      <c r="BW148" s="7"/>
      <c r="BX148" s="7"/>
      <c r="BY148" s="7"/>
      <c r="CB148" s="4"/>
      <c r="CI148" s="30">
        <f>BW152-CI156</f>
        <v>2748215.3455448896</v>
      </c>
      <c r="CJ148" s="30"/>
      <c r="CK148" s="30"/>
    </row>
    <row r="149" spans="46:137" ht="27.95" customHeight="1" x14ac:dyDescent="0.2">
      <c r="AT149"/>
      <c r="BO149" s="13"/>
      <c r="BR149" s="7" t="s">
        <v>58</v>
      </c>
      <c r="BS149" s="7"/>
      <c r="BT149" s="7"/>
      <c r="BU149" s="7"/>
      <c r="BV149" s="7"/>
      <c r="BW149" s="7"/>
      <c r="BX149" s="7"/>
      <c r="BY149" s="7"/>
      <c r="CB149" s="4"/>
    </row>
    <row r="150" spans="46:137" ht="27.95" customHeight="1" thickBot="1" x14ac:dyDescent="0.25">
      <c r="AT150"/>
      <c r="BP150" s="14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4"/>
    </row>
    <row r="151" spans="46:137" ht="27.95" customHeight="1" x14ac:dyDescent="0.2">
      <c r="AT151"/>
      <c r="CB151" s="4"/>
    </row>
    <row r="152" spans="46:137" ht="27.95" customHeight="1" x14ac:dyDescent="0.2">
      <c r="AT152"/>
      <c r="BW152" s="30">
        <f>BH147</f>
        <v>2784320.8181450926</v>
      </c>
      <c r="BX152" s="30"/>
      <c r="BY152" s="30"/>
      <c r="CB152" s="4"/>
      <c r="CD152" s="7" t="s">
        <v>17</v>
      </c>
      <c r="CE152" s="7"/>
      <c r="CF152" s="7"/>
      <c r="CG152" s="7"/>
      <c r="CH152" s="7"/>
      <c r="CI152" s="7"/>
      <c r="CJ152" s="7"/>
      <c r="CK152" s="7"/>
    </row>
    <row r="153" spans="46:137" ht="27.95" customHeight="1" x14ac:dyDescent="0.2">
      <c r="AT153"/>
      <c r="AV153"/>
      <c r="AW153"/>
      <c r="AX153"/>
      <c r="CB153" s="4"/>
      <c r="CD153" s="7" t="s">
        <v>23</v>
      </c>
      <c r="CE153" s="7"/>
      <c r="CF153" s="7"/>
      <c r="CG153" s="7"/>
      <c r="CH153" s="7"/>
      <c r="CI153" s="7"/>
      <c r="CJ153" s="7"/>
      <c r="CK153" s="7"/>
    </row>
    <row r="154" spans="46:137" ht="27.95" customHeight="1" thickBot="1" x14ac:dyDescent="0.25">
      <c r="AT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CB154" s="14"/>
      <c r="CC154" s="2"/>
      <c r="CD154" s="2"/>
      <c r="CE154" s="2"/>
      <c r="CF154" s="2"/>
      <c r="CG154" s="2"/>
      <c r="CH154" s="2"/>
      <c r="CI154" s="2"/>
      <c r="CJ154" s="2"/>
      <c r="CK154" s="2"/>
    </row>
    <row r="155" spans="46:137" ht="27.95" customHeight="1" x14ac:dyDescent="0.2">
      <c r="AT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</row>
    <row r="156" spans="46:137" ht="27.95" customHeight="1" x14ac:dyDescent="0.2">
      <c r="AT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CI156" s="31">
        <f>BB147*R8</f>
        <v>36105.472600202869</v>
      </c>
      <c r="CJ156" s="31"/>
      <c r="CK156" s="31"/>
    </row>
    <row r="157" spans="46:137" ht="27.95" customHeight="1" x14ac:dyDescent="0.2">
      <c r="AT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</row>
    <row r="158" spans="46:137" ht="27.95" customHeight="1" x14ac:dyDescent="0.2"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</row>
    <row r="159" spans="46:137" ht="27.95" customHeight="1" x14ac:dyDescent="0.2"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</row>
    <row r="160" spans="46:137" ht="27.95" customHeight="1" x14ac:dyDescent="0.2"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</row>
    <row r="161" spans="47:62" ht="27.95" customHeight="1" x14ac:dyDescent="0.2"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</row>
    <row r="162" spans="47:62" ht="27.95" customHeight="1" x14ac:dyDescent="0.2"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</row>
    <row r="163" spans="47:62" ht="27.95" customHeight="1" x14ac:dyDescent="0.2"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</row>
    <row r="164" spans="47:62" ht="27.95" customHeight="1" x14ac:dyDescent="0.2"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</row>
    <row r="165" spans="47:62" ht="27.95" customHeight="1" x14ac:dyDescent="0.2"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</row>
    <row r="166" spans="47:62" ht="27.95" customHeight="1" x14ac:dyDescent="0.2"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</row>
    <row r="167" spans="47:62" ht="27.95" customHeight="1" x14ac:dyDescent="0.2"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</row>
    <row r="168" spans="47:62" ht="27.95" customHeight="1" x14ac:dyDescent="0.2"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</row>
    <row r="169" spans="47:62" ht="27.95" customHeight="1" x14ac:dyDescent="0.2"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</row>
    <row r="170" spans="47:62" ht="27.95" customHeight="1" x14ac:dyDescent="0.2"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</row>
    <row r="171" spans="47:62" ht="27.95" customHeight="1" x14ac:dyDescent="0.2"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</row>
    <row r="172" spans="47:62" ht="27.95" customHeight="1" x14ac:dyDescent="0.2"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</row>
    <row r="173" spans="47:62" ht="27.95" customHeight="1" x14ac:dyDescent="0.2"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</row>
    <row r="174" spans="47:62" ht="27.95" customHeight="1" x14ac:dyDescent="0.2">
      <c r="AY174"/>
      <c r="AZ174"/>
      <c r="BA174"/>
      <c r="BB174"/>
      <c r="BC174"/>
      <c r="BD174"/>
      <c r="BE174"/>
      <c r="BF174"/>
      <c r="BG174"/>
      <c r="BH174"/>
    </row>
    <row r="175" spans="47:62" ht="27.95" customHeight="1" x14ac:dyDescent="0.2"/>
    <row r="176" spans="47:62" ht="27.95" customHeight="1" x14ac:dyDescent="0.2"/>
    <row r="177" ht="27.95" customHeight="1" x14ac:dyDescent="0.2"/>
    <row r="178" ht="27.95" customHeight="1" x14ac:dyDescent="0.2"/>
    <row r="179" ht="27.95" customHeight="1" x14ac:dyDescent="0.2"/>
    <row r="180" ht="27.95" customHeight="1" x14ac:dyDescent="0.2"/>
    <row r="181" ht="27.95" customHeight="1" x14ac:dyDescent="0.2"/>
    <row r="182" ht="27.95" customHeight="1" x14ac:dyDescent="0.2"/>
    <row r="183" ht="27.95" customHeight="1" x14ac:dyDescent="0.2"/>
    <row r="184" ht="27.95" customHeight="1" x14ac:dyDescent="0.2"/>
    <row r="185" ht="27.95" customHeight="1" x14ac:dyDescent="0.2"/>
    <row r="186" ht="27.95" customHeight="1" x14ac:dyDescent="0.2"/>
    <row r="187" ht="27.95" customHeight="1" x14ac:dyDescent="0.2"/>
    <row r="188" ht="27.95" customHeight="1" x14ac:dyDescent="0.2"/>
    <row r="189" ht="27.95" customHeight="1" x14ac:dyDescent="0.2"/>
    <row r="190" ht="27.95" customHeight="1" x14ac:dyDescent="0.2"/>
    <row r="191" ht="27.95" customHeight="1" x14ac:dyDescent="0.2"/>
    <row r="192" ht="27.95" customHeight="1" x14ac:dyDescent="0.2"/>
    <row r="193" ht="27.95" customHeight="1" x14ac:dyDescent="0.2"/>
    <row r="194" ht="27.95" customHeight="1" x14ac:dyDescent="0.2"/>
    <row r="195" ht="27.95" customHeight="1" x14ac:dyDescent="0.2"/>
    <row r="196" ht="27.95" customHeight="1" x14ac:dyDescent="0.2"/>
    <row r="197" ht="27.95" customHeight="1" x14ac:dyDescent="0.2"/>
    <row r="198" ht="27.95" customHeight="1" x14ac:dyDescent="0.2"/>
    <row r="199" ht="27.95" customHeight="1" x14ac:dyDescent="0.2"/>
    <row r="200" ht="27.95" customHeight="1" x14ac:dyDescent="0.2"/>
    <row r="201" ht="27.95" customHeight="1" x14ac:dyDescent="0.2"/>
    <row r="202" ht="27.95" customHeight="1" x14ac:dyDescent="0.2"/>
    <row r="203" ht="27.95" customHeight="1" x14ac:dyDescent="0.2"/>
    <row r="204" ht="27.95" customHeight="1" x14ac:dyDescent="0.2"/>
    <row r="205" ht="27.95" customHeight="1" x14ac:dyDescent="0.2"/>
    <row r="206" ht="27.95" customHeight="1" x14ac:dyDescent="0.2"/>
    <row r="207" ht="27.95" customHeight="1" x14ac:dyDescent="0.2"/>
    <row r="208" ht="27.95" customHeight="1" x14ac:dyDescent="0.2"/>
    <row r="209" ht="27.95" customHeight="1" x14ac:dyDescent="0.2"/>
    <row r="210" ht="27.95" customHeight="1" x14ac:dyDescent="0.2"/>
    <row r="211" ht="27.95" customHeight="1" x14ac:dyDescent="0.2"/>
    <row r="212" ht="27.95" customHeight="1" x14ac:dyDescent="0.2"/>
    <row r="213" ht="27.95" customHeight="1" x14ac:dyDescent="0.2"/>
    <row r="214" ht="27.95" customHeight="1" x14ac:dyDescent="0.2"/>
    <row r="215" ht="27.95" customHeight="1" x14ac:dyDescent="0.2"/>
    <row r="216" ht="27.95" customHeight="1" x14ac:dyDescent="0.2"/>
    <row r="217" ht="27.95" customHeight="1" x14ac:dyDescent="0.2"/>
    <row r="218" ht="27.95" customHeight="1" x14ac:dyDescent="0.2"/>
    <row r="219" ht="27.95" customHeight="1" x14ac:dyDescent="0.2"/>
    <row r="220" ht="27.95" customHeight="1" x14ac:dyDescent="0.2"/>
    <row r="221" ht="27.95" customHeight="1" x14ac:dyDescent="0.2"/>
    <row r="222" ht="27.95" customHeight="1" x14ac:dyDescent="0.2"/>
    <row r="223" ht="27.95" customHeight="1" x14ac:dyDescent="0.2"/>
    <row r="224" ht="27.95" customHeight="1" x14ac:dyDescent="0.2"/>
    <row r="225" ht="27.95" customHeight="1" x14ac:dyDescent="0.2"/>
    <row r="226" ht="27.95" customHeight="1" x14ac:dyDescent="0.2"/>
    <row r="227" ht="27.95" customHeight="1" x14ac:dyDescent="0.2"/>
    <row r="228" ht="27.95" customHeight="1" x14ac:dyDescent="0.2"/>
    <row r="229" ht="27.95" customHeight="1" x14ac:dyDescent="0.2"/>
    <row r="230" ht="27.95" customHeight="1" x14ac:dyDescent="0.2"/>
    <row r="231" ht="27.95" customHeight="1" x14ac:dyDescent="0.2"/>
    <row r="232" ht="27.95" customHeight="1" x14ac:dyDescent="0.2"/>
    <row r="233" ht="27.95" customHeight="1" x14ac:dyDescent="0.2"/>
    <row r="234" ht="27.95" customHeight="1" x14ac:dyDescent="0.2"/>
    <row r="235" ht="27.95" customHeight="1" x14ac:dyDescent="0.2"/>
    <row r="236" ht="27.95" customHeight="1" x14ac:dyDescent="0.2"/>
    <row r="237" ht="27.95" customHeight="1" x14ac:dyDescent="0.2"/>
    <row r="238" ht="27.95" customHeight="1" x14ac:dyDescent="0.2"/>
    <row r="239" ht="27.95" customHeight="1" x14ac:dyDescent="0.2"/>
    <row r="240" ht="27.95" customHeight="1" x14ac:dyDescent="0.2"/>
    <row r="241" ht="27.95" customHeight="1" x14ac:dyDescent="0.2"/>
    <row r="242" ht="27.95" customHeight="1" x14ac:dyDescent="0.2"/>
    <row r="243" ht="27.95" customHeight="1" x14ac:dyDescent="0.2"/>
    <row r="244" ht="27.95" customHeight="1" x14ac:dyDescent="0.2"/>
    <row r="245" ht="27.95" customHeight="1" x14ac:dyDescent="0.2"/>
    <row r="246" ht="27.95" customHeight="1" x14ac:dyDescent="0.2"/>
    <row r="247" ht="27.95" customHeight="1" x14ac:dyDescent="0.2"/>
    <row r="248" ht="27.95" customHeight="1" x14ac:dyDescent="0.2"/>
    <row r="249" ht="27.95" customHeight="1" x14ac:dyDescent="0.2"/>
    <row r="250" ht="27.95" customHeight="1" x14ac:dyDescent="0.2"/>
    <row r="251" ht="27.95" customHeight="1" x14ac:dyDescent="0.2"/>
    <row r="252" ht="27.95" customHeight="1" x14ac:dyDescent="0.2"/>
    <row r="253" ht="27.95" customHeight="1" x14ac:dyDescent="0.2"/>
    <row r="254" ht="27.95" customHeight="1" x14ac:dyDescent="0.2"/>
    <row r="255" ht="27.95" customHeight="1" x14ac:dyDescent="0.2"/>
    <row r="256" ht="27.95" customHeight="1" x14ac:dyDescent="0.2"/>
    <row r="257" ht="27.95" customHeight="1" x14ac:dyDescent="0.2"/>
    <row r="258" ht="27.95" customHeight="1" x14ac:dyDescent="0.2"/>
    <row r="259" ht="27.95" customHeight="1" x14ac:dyDescent="0.2"/>
    <row r="260" ht="27.95" customHeight="1" x14ac:dyDescent="0.2"/>
    <row r="261" ht="27.95" customHeight="1" x14ac:dyDescent="0.2"/>
    <row r="262" ht="27.95" customHeight="1" x14ac:dyDescent="0.2"/>
    <row r="263" ht="27.95" customHeight="1" x14ac:dyDescent="0.2"/>
    <row r="264" ht="27.95" customHeight="1" x14ac:dyDescent="0.2"/>
    <row r="265" ht="27.95" customHeight="1" x14ac:dyDescent="0.2"/>
    <row r="266" ht="27.95" customHeight="1" x14ac:dyDescent="0.2"/>
    <row r="267" ht="27.95" customHeight="1" x14ac:dyDescent="0.2"/>
    <row r="268" ht="27.95" customHeight="1" x14ac:dyDescent="0.2"/>
    <row r="269" ht="27.95" customHeight="1" x14ac:dyDescent="0.2"/>
    <row r="270" ht="27.95" customHeight="1" x14ac:dyDescent="0.2"/>
    <row r="271" ht="27.95" customHeight="1" x14ac:dyDescent="0.2"/>
    <row r="272" ht="27.95" customHeight="1" x14ac:dyDescent="0.2"/>
    <row r="273" ht="27.95" customHeight="1" x14ac:dyDescent="0.2"/>
    <row r="274" ht="27.95" customHeight="1" x14ac:dyDescent="0.2"/>
    <row r="275" ht="27.95" customHeight="1" x14ac:dyDescent="0.2"/>
    <row r="276" ht="27.95" customHeight="1" x14ac:dyDescent="0.2"/>
    <row r="277" ht="27.95" customHeight="1" x14ac:dyDescent="0.2"/>
    <row r="278" ht="27.95" customHeight="1" x14ac:dyDescent="0.2"/>
    <row r="279" ht="27.95" customHeight="1" x14ac:dyDescent="0.2"/>
    <row r="280" ht="27.95" customHeight="1" x14ac:dyDescent="0.2"/>
    <row r="281" ht="27.95" customHeight="1" x14ac:dyDescent="0.2"/>
    <row r="282" ht="27.95" customHeight="1" x14ac:dyDescent="0.2"/>
    <row r="283" ht="27.95" customHeight="1" x14ac:dyDescent="0.2"/>
    <row r="284" ht="27.95" customHeight="1" x14ac:dyDescent="0.2"/>
    <row r="285" ht="27.95" customHeight="1" x14ac:dyDescent="0.2"/>
    <row r="286" ht="27.95" customHeight="1" x14ac:dyDescent="0.2"/>
    <row r="287" ht="27.95" customHeight="1" x14ac:dyDescent="0.2"/>
    <row r="288" ht="27.95" customHeight="1" x14ac:dyDescent="0.2"/>
    <row r="289" ht="27.95" customHeight="1" x14ac:dyDescent="0.2"/>
    <row r="290" ht="27.95" customHeight="1" x14ac:dyDescent="0.2"/>
    <row r="291" ht="27.95" customHeight="1" x14ac:dyDescent="0.2"/>
    <row r="292" ht="27.95" customHeight="1" x14ac:dyDescent="0.2"/>
    <row r="293" ht="27.95" customHeight="1" x14ac:dyDescent="0.2"/>
    <row r="294" ht="27.95" customHeight="1" x14ac:dyDescent="0.2"/>
    <row r="295" ht="27.95" customHeight="1" x14ac:dyDescent="0.2"/>
    <row r="296" ht="27.95" customHeight="1" x14ac:dyDescent="0.2"/>
    <row r="297" ht="27.95" customHeight="1" x14ac:dyDescent="0.2"/>
    <row r="298" ht="27.95" customHeight="1" x14ac:dyDescent="0.2"/>
    <row r="299" ht="27.95" customHeight="1" x14ac:dyDescent="0.2"/>
    <row r="300" ht="27.95" customHeight="1" x14ac:dyDescent="0.2"/>
    <row r="301" ht="27.95" customHeight="1" x14ac:dyDescent="0.2"/>
    <row r="302" ht="27.95" customHeight="1" x14ac:dyDescent="0.2"/>
    <row r="303" ht="27.95" customHeight="1" x14ac:dyDescent="0.2"/>
    <row r="304" ht="27.95" customHeight="1" x14ac:dyDescent="0.2"/>
    <row r="305" ht="27.95" customHeight="1" x14ac:dyDescent="0.2"/>
    <row r="306" ht="27.95" customHeight="1" x14ac:dyDescent="0.2"/>
    <row r="307" ht="27.95" customHeight="1" x14ac:dyDescent="0.2"/>
    <row r="308" ht="27.95" customHeight="1" x14ac:dyDescent="0.2"/>
    <row r="309" ht="27.95" customHeight="1" x14ac:dyDescent="0.2"/>
    <row r="310" ht="27.95" customHeight="1" x14ac:dyDescent="0.2"/>
    <row r="311" ht="27.95" customHeight="1" x14ac:dyDescent="0.2"/>
    <row r="312" ht="27.95" customHeight="1" x14ac:dyDescent="0.2"/>
    <row r="313" ht="27.95" customHeight="1" x14ac:dyDescent="0.2"/>
    <row r="314" ht="27.95" customHeight="1" x14ac:dyDescent="0.2"/>
    <row r="315" ht="27.95" customHeight="1" x14ac:dyDescent="0.2"/>
    <row r="316" ht="27.95" customHeight="1" x14ac:dyDescent="0.2"/>
    <row r="317" ht="27.95" customHeight="1" x14ac:dyDescent="0.2"/>
    <row r="318" ht="27.95" customHeight="1" x14ac:dyDescent="0.2"/>
    <row r="319" ht="27.95" customHeight="1" x14ac:dyDescent="0.2"/>
    <row r="320" ht="27.95" customHeight="1" x14ac:dyDescent="0.2"/>
    <row r="321" ht="27.95" customHeight="1" x14ac:dyDescent="0.2"/>
    <row r="322" ht="27.95" customHeight="1" x14ac:dyDescent="0.2"/>
    <row r="323" ht="27.95" customHeight="1" x14ac:dyDescent="0.2"/>
    <row r="324" ht="27.95" customHeight="1" x14ac:dyDescent="0.2"/>
    <row r="325" ht="27.95" customHeight="1" x14ac:dyDescent="0.2"/>
    <row r="326" ht="27.95" customHeight="1" x14ac:dyDescent="0.2"/>
    <row r="327" ht="27.95" customHeight="1" x14ac:dyDescent="0.2"/>
    <row r="328" ht="27.95" customHeight="1" x14ac:dyDescent="0.2"/>
    <row r="329" ht="27.95" customHeight="1" x14ac:dyDescent="0.2"/>
    <row r="330" ht="27.95" customHeight="1" x14ac:dyDescent="0.2"/>
    <row r="331" ht="27.95" customHeight="1" x14ac:dyDescent="0.2"/>
    <row r="332" ht="27.95" customHeight="1" x14ac:dyDescent="0.2"/>
    <row r="333" ht="27.95" customHeight="1" x14ac:dyDescent="0.2"/>
    <row r="334" ht="27.95" customHeight="1" x14ac:dyDescent="0.2"/>
    <row r="335" ht="27.95" customHeight="1" x14ac:dyDescent="0.2"/>
    <row r="336" ht="27.95" customHeight="1" x14ac:dyDescent="0.2"/>
    <row r="337" ht="27.95" customHeight="1" x14ac:dyDescent="0.2"/>
    <row r="338" ht="27.95" customHeight="1" x14ac:dyDescent="0.2"/>
    <row r="339" ht="27.95" customHeight="1" x14ac:dyDescent="0.2"/>
    <row r="340" ht="27.95" customHeight="1" x14ac:dyDescent="0.2"/>
    <row r="341" ht="27.95" customHeight="1" x14ac:dyDescent="0.2"/>
    <row r="342" ht="27.95" customHeight="1" x14ac:dyDescent="0.2"/>
    <row r="343" ht="27.95" customHeight="1" x14ac:dyDescent="0.2"/>
    <row r="344" ht="27.95" customHeight="1" x14ac:dyDescent="0.2"/>
    <row r="345" ht="27.95" customHeight="1" x14ac:dyDescent="0.2"/>
    <row r="346" ht="27.95" customHeight="1" x14ac:dyDescent="0.2"/>
    <row r="347" ht="27.95" customHeight="1" x14ac:dyDescent="0.2"/>
    <row r="348" ht="27.95" customHeight="1" x14ac:dyDescent="0.2"/>
    <row r="349" ht="27.95" customHeight="1" x14ac:dyDescent="0.2"/>
    <row r="350" ht="27.95" customHeight="1" x14ac:dyDescent="0.2"/>
    <row r="351" ht="27.95" customHeight="1" x14ac:dyDescent="0.2"/>
    <row r="352" ht="27.95" customHeight="1" x14ac:dyDescent="0.2"/>
    <row r="353" ht="27.95" customHeight="1" x14ac:dyDescent="0.2"/>
    <row r="354" ht="27.95" customHeight="1" x14ac:dyDescent="0.2"/>
    <row r="355" ht="27.95" customHeight="1" x14ac:dyDescent="0.2"/>
    <row r="356" ht="27.95" customHeight="1" x14ac:dyDescent="0.2"/>
    <row r="357" ht="27.95" customHeight="1" x14ac:dyDescent="0.2"/>
    <row r="358" ht="27.95" customHeight="1" x14ac:dyDescent="0.2"/>
    <row r="359" ht="27.95" customHeight="1" x14ac:dyDescent="0.2"/>
    <row r="360" ht="27.95" customHeight="1" x14ac:dyDescent="0.2"/>
    <row r="361" ht="27.95" customHeight="1" x14ac:dyDescent="0.2"/>
  </sheetData>
  <mergeCells count="156">
    <mergeCell ref="CA65:CC65"/>
    <mergeCell ref="CD65:CF65"/>
    <mergeCell ref="AU4:AW4"/>
    <mergeCell ref="R17:T17"/>
    <mergeCell ref="R19:T19"/>
    <mergeCell ref="R22:T22"/>
    <mergeCell ref="R24:T24"/>
    <mergeCell ref="Y43:AA43"/>
    <mergeCell ref="AR39:AT39"/>
    <mergeCell ref="R6:T6"/>
    <mergeCell ref="R20:T20"/>
    <mergeCell ref="R21:T21"/>
    <mergeCell ref="R7:T7"/>
    <mergeCell ref="R4:T4"/>
    <mergeCell ref="R5:T5"/>
    <mergeCell ref="Y35:AA35"/>
    <mergeCell ref="E39:G39"/>
    <mergeCell ref="R8:T8"/>
    <mergeCell ref="R11:T11"/>
    <mergeCell ref="R12:T12"/>
    <mergeCell ref="R18:T18"/>
    <mergeCell ref="R25:T25"/>
    <mergeCell ref="R26:T26"/>
    <mergeCell ref="R10:T10"/>
    <mergeCell ref="AR47:AT47"/>
    <mergeCell ref="BD35:BF35"/>
    <mergeCell ref="BD43:BF43"/>
    <mergeCell ref="R23:T23"/>
    <mergeCell ref="BP39:BR39"/>
    <mergeCell ref="R13:T13"/>
    <mergeCell ref="AU9:AW9"/>
    <mergeCell ref="AU10:AW10"/>
    <mergeCell ref="R9:T9"/>
    <mergeCell ref="AU11:AW11"/>
    <mergeCell ref="AU12:AW12"/>
    <mergeCell ref="R14:T14"/>
    <mergeCell ref="R15:T15"/>
    <mergeCell ref="R16:T16"/>
    <mergeCell ref="BD58:BF58"/>
    <mergeCell ref="BP54:BR54"/>
    <mergeCell ref="BP62:BR62"/>
    <mergeCell ref="BP47:BR47"/>
    <mergeCell ref="BP74:BR74"/>
    <mergeCell ref="BD78:BF78"/>
    <mergeCell ref="AY112:BA112"/>
    <mergeCell ref="BB112:BD112"/>
    <mergeCell ref="BE112:BG112"/>
    <mergeCell ref="BH112:BJ112"/>
    <mergeCell ref="CP58:CR58"/>
    <mergeCell ref="CP66:CR66"/>
    <mergeCell ref="BU63:BW63"/>
    <mergeCell ref="BX63:BZ63"/>
    <mergeCell ref="CA63:CC63"/>
    <mergeCell ref="CP78:CR78"/>
    <mergeCell ref="CP86:CR86"/>
    <mergeCell ref="BP82:BR82"/>
    <mergeCell ref="BU84:BW84"/>
    <mergeCell ref="BX84:BZ84"/>
    <mergeCell ref="CA84:CC84"/>
    <mergeCell ref="CD84:CF84"/>
    <mergeCell ref="BU85:BW85"/>
    <mergeCell ref="BX85:BZ85"/>
    <mergeCell ref="CA85:CC85"/>
    <mergeCell ref="CD85:CF85"/>
    <mergeCell ref="BU86:BW86"/>
    <mergeCell ref="BX86:BZ86"/>
    <mergeCell ref="CA86:CC86"/>
    <mergeCell ref="CD86:CF86"/>
    <mergeCell ref="BW152:BY152"/>
    <mergeCell ref="CI148:CK148"/>
    <mergeCell ref="CI156:CK156"/>
    <mergeCell ref="CI101:CK101"/>
    <mergeCell ref="BW105:BY105"/>
    <mergeCell ref="CI109:CK109"/>
    <mergeCell ref="CI116:CK116"/>
    <mergeCell ref="BW120:BY120"/>
    <mergeCell ref="CI124:CK124"/>
    <mergeCell ref="CI133:CK133"/>
    <mergeCell ref="BW137:BY137"/>
    <mergeCell ref="AY148:BA148"/>
    <mergeCell ref="BB148:BD148"/>
    <mergeCell ref="BE148:BG148"/>
    <mergeCell ref="BH148:BJ148"/>
    <mergeCell ref="CU105:CW105"/>
    <mergeCell ref="CU113:CW113"/>
    <mergeCell ref="BD143:BF143"/>
    <mergeCell ref="AY146:BA146"/>
    <mergeCell ref="BB146:BD146"/>
    <mergeCell ref="BE146:BG146"/>
    <mergeCell ref="BH146:BJ146"/>
    <mergeCell ref="AY147:BA147"/>
    <mergeCell ref="BB147:BD147"/>
    <mergeCell ref="BE147:BG147"/>
    <mergeCell ref="BH147:BJ147"/>
    <mergeCell ref="BH114:BJ114"/>
    <mergeCell ref="BH115:BJ115"/>
    <mergeCell ref="AY145:BA145"/>
    <mergeCell ref="BB145:BD145"/>
    <mergeCell ref="BE145:BG145"/>
    <mergeCell ref="BH145:BJ145"/>
    <mergeCell ref="AY113:BA113"/>
    <mergeCell ref="AY114:BA114"/>
    <mergeCell ref="AY115:BA115"/>
    <mergeCell ref="DG92:DI92"/>
    <mergeCell ref="DG100:DI100"/>
    <mergeCell ref="DS96:DU96"/>
    <mergeCell ref="DS104:DU104"/>
    <mergeCell ref="BD142:BF142"/>
    <mergeCell ref="BE115:BG115"/>
    <mergeCell ref="BD109:BF109"/>
    <mergeCell ref="BD141:BF141"/>
    <mergeCell ref="CI141:CK141"/>
    <mergeCell ref="BB113:BD113"/>
    <mergeCell ref="BE113:BG113"/>
    <mergeCell ref="BH113:BJ113"/>
    <mergeCell ref="BB114:BD114"/>
    <mergeCell ref="BB115:BD115"/>
    <mergeCell ref="BE114:BG114"/>
    <mergeCell ref="AU5:AW5"/>
    <mergeCell ref="AU6:AW6"/>
    <mergeCell ref="AU7:AW7"/>
    <mergeCell ref="AU8:AW8"/>
    <mergeCell ref="BA5:BC5"/>
    <mergeCell ref="BA6:BC6"/>
    <mergeCell ref="BA7:BC7"/>
    <mergeCell ref="BA8:BC8"/>
    <mergeCell ref="CU96:CW96"/>
    <mergeCell ref="BU66:BW66"/>
    <mergeCell ref="BX66:BZ66"/>
    <mergeCell ref="CA66:CC66"/>
    <mergeCell ref="CD66:CF66"/>
    <mergeCell ref="BU83:BW83"/>
    <mergeCell ref="BX83:BZ83"/>
    <mergeCell ref="CA83:CC83"/>
    <mergeCell ref="CD83:CF83"/>
    <mergeCell ref="CD63:CF63"/>
    <mergeCell ref="BU64:BW64"/>
    <mergeCell ref="BX64:BZ64"/>
    <mergeCell ref="CA64:CC64"/>
    <mergeCell ref="CD64:CF64"/>
    <mergeCell ref="BU65:BW65"/>
    <mergeCell ref="BX65:BZ65"/>
    <mergeCell ref="BA9:BC9"/>
    <mergeCell ref="BA10:BC10"/>
    <mergeCell ref="BA11:BC11"/>
    <mergeCell ref="BA12:BC12"/>
    <mergeCell ref="CH10:CJ10"/>
    <mergeCell ref="CH11:CJ11"/>
    <mergeCell ref="CH12:CJ12"/>
    <mergeCell ref="CH4:CJ4"/>
    <mergeCell ref="CH5:CJ5"/>
    <mergeCell ref="CH6:CJ6"/>
    <mergeCell ref="CH7:CJ7"/>
    <mergeCell ref="CH8:CJ8"/>
    <mergeCell ref="CH9:CJ9"/>
    <mergeCell ref="BA4:BC4"/>
  </mergeCells>
  <phoneticPr fontId="1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PATHS MODEL May 2021</vt:lpstr>
    </vt:vector>
  </TitlesOfParts>
  <Company>Desktop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Theodoratou</dc:creator>
  <cp:lastModifiedBy>Rachael Atherton</cp:lastModifiedBy>
  <cp:lastPrinted>2018-12-11T03:17:27Z</cp:lastPrinted>
  <dcterms:created xsi:type="dcterms:W3CDTF">2011-04-09T13:36:44Z</dcterms:created>
  <dcterms:modified xsi:type="dcterms:W3CDTF">2021-05-23T10:44:10Z</dcterms:modified>
</cp:coreProperties>
</file>